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/>
  </bookViews>
  <sheets>
    <sheet name="NLEP" sheetId="1" r:id="rId1"/>
    <sheet name="District wise Allocation" sheetId="2" r:id="rId2"/>
  </sheets>
  <definedNames>
    <definedName name="_xlnm.Print_Area" localSheetId="1">'District wise Allocation'!$A$2:$AA$19</definedName>
  </definedNames>
  <calcPr calcId="124519"/>
</workbook>
</file>

<file path=xl/calcChain.xml><?xml version="1.0" encoding="utf-8"?>
<calcChain xmlns="http://schemas.openxmlformats.org/spreadsheetml/2006/main">
  <c r="AA6" i="2"/>
  <c r="AA7"/>
  <c r="AA8"/>
  <c r="AA9"/>
  <c r="AA10"/>
  <c r="AA11"/>
  <c r="AA12"/>
  <c r="AA13"/>
  <c r="AA14"/>
  <c r="AA15"/>
  <c r="AA16"/>
  <c r="AA17"/>
  <c r="AA18"/>
  <c r="AA5"/>
  <c r="P19"/>
  <c r="J19"/>
  <c r="K19"/>
  <c r="L19"/>
  <c r="Z17" l="1"/>
  <c r="Z16"/>
  <c r="Z15"/>
  <c r="Z14"/>
  <c r="Z13"/>
  <c r="Z12"/>
  <c r="Z11"/>
  <c r="Z10"/>
  <c r="Z9"/>
  <c r="Z8"/>
  <c r="Z7"/>
  <c r="Z6"/>
  <c r="Z5"/>
  <c r="Z19" l="1"/>
  <c r="V19"/>
  <c r="W19"/>
  <c r="X19"/>
  <c r="Y19"/>
  <c r="I28" i="1"/>
  <c r="C19" i="2"/>
  <c r="F7" i="1"/>
  <c r="F6"/>
  <c r="E28"/>
  <c r="F28" l="1"/>
  <c r="G19" i="2"/>
  <c r="F19"/>
  <c r="U19"/>
  <c r="T19"/>
  <c r="H19"/>
  <c r="M19"/>
  <c r="O19"/>
  <c r="Q19"/>
  <c r="R19"/>
  <c r="S19"/>
  <c r="E19"/>
  <c r="AA19" l="1"/>
  <c r="D28" i="1"/>
</calcChain>
</file>

<file path=xl/sharedStrings.xml><?xml version="1.0" encoding="utf-8"?>
<sst xmlns="http://schemas.openxmlformats.org/spreadsheetml/2006/main" count="154" uniqueCount="113">
  <si>
    <t>District Cell - Consumables</t>
  </si>
  <si>
    <t>Office operation &amp; Maintenance - District Cell</t>
  </si>
  <si>
    <t>State Cell - Consumables</t>
  </si>
  <si>
    <t>Office operation &amp; Maintenance - State Cell</t>
  </si>
  <si>
    <t>Others: travel expenses  for regular staff.</t>
  </si>
  <si>
    <t>Mobility Support: District Cell</t>
  </si>
  <si>
    <t>Mobility Support: State Cell</t>
  </si>
  <si>
    <t>Travel expenses - Contractual Staff at State level</t>
  </si>
  <si>
    <t xml:space="preserve">NLEP Review Meetings </t>
  </si>
  <si>
    <t>Capacity building under NLEP</t>
  </si>
  <si>
    <t>9.5.13.1</t>
  </si>
  <si>
    <t>Aids/Appliance</t>
  </si>
  <si>
    <t>MCR</t>
  </si>
  <si>
    <t>Welfare  allowance to patients for RCS</t>
  </si>
  <si>
    <t>1.2.3.1</t>
  </si>
  <si>
    <t>Case detection &amp; Management: Services in Urban Areas</t>
  </si>
  <si>
    <t>1.1.5.4</t>
  </si>
  <si>
    <t>Particulars</t>
  </si>
  <si>
    <t>New FMR</t>
  </si>
  <si>
    <t>T O T A L</t>
  </si>
  <si>
    <t>15.4.2</t>
  </si>
  <si>
    <t>Sl.No</t>
  </si>
  <si>
    <t>Name of the District</t>
  </si>
  <si>
    <t>Srikakulam</t>
  </si>
  <si>
    <t>Vizianagaram</t>
  </si>
  <si>
    <t>Visakhapatnam</t>
  </si>
  <si>
    <t>East Godavari</t>
  </si>
  <si>
    <t>West Godavari</t>
  </si>
  <si>
    <t>Krishna</t>
  </si>
  <si>
    <t>Guntur</t>
  </si>
  <si>
    <t>Prakasam</t>
  </si>
  <si>
    <t>SPSR Nellore</t>
  </si>
  <si>
    <t>Chittor</t>
  </si>
  <si>
    <t>Kadapa</t>
  </si>
  <si>
    <t>Ananthapur</t>
  </si>
  <si>
    <t>Kurnool</t>
  </si>
  <si>
    <t>Total:</t>
  </si>
  <si>
    <t>State</t>
  </si>
  <si>
    <t>NATIONAL LEPROSY ERADICATION PROGRAMME</t>
  </si>
  <si>
    <t>Aids &amp; Appliances</t>
  </si>
  <si>
    <t>Welfare Allowance to Patients for RCS</t>
  </si>
  <si>
    <t>Capacity Building Training Under NLEP</t>
  </si>
  <si>
    <t>Office Operation- District Cell</t>
  </si>
  <si>
    <t>Consumables - District Cell</t>
  </si>
  <si>
    <t>FMR Code</t>
  </si>
  <si>
    <t>6.1.2.3.1</t>
  </si>
  <si>
    <t>6.1.2.3.2</t>
  </si>
  <si>
    <t>16.1.3.1.11</t>
  </si>
  <si>
    <t>16.1.3.3.11</t>
  </si>
  <si>
    <t>16.1.3.5.1</t>
  </si>
  <si>
    <t>16.1.4.1.8</t>
  </si>
  <si>
    <t>16.1.4.1.9</t>
  </si>
  <si>
    <t>16.1.4.2.4</t>
  </si>
  <si>
    <t>16.1.4.2.5</t>
  </si>
  <si>
    <t>16.1.3.1.12</t>
  </si>
  <si>
    <t>DPMR at Camp</t>
  </si>
  <si>
    <t>2.3.2.2</t>
  </si>
  <si>
    <t>Remarks</t>
  </si>
  <si>
    <t>Budget Approved 2020-21
 (Rs. In lakhs)</t>
  </si>
  <si>
    <t>PIP 2021-2022</t>
  </si>
  <si>
    <t>Unit Cost</t>
  </si>
  <si>
    <t>Quantity/ Target</t>
  </si>
  <si>
    <t xml:space="preserve"> Proposed 
Budget</t>
  </si>
  <si>
    <t>Case detection &amp; Management: Specific -plan for High Endemic Districts (All 13 Districs)</t>
  </si>
  <si>
    <t>Active Case Detection &amp; Regular Surveillance for Leprosy (ACD&amp;RS)</t>
  </si>
  <si>
    <t>Ongoing Activity, being continued, towards Reconstruction surgery (RCS) @ Rs. 8000 per patient for 400 patients in three instalments Rs.4000 at the time of surgery and Rs. 2000 for two times after physiotherpy towards wage compensation</t>
  </si>
  <si>
    <t xml:space="preserve">ongoing Activity being continued  ( Vehicle hire for Additional Director (NLEP) @ 45,000 PM and Joint Director (NLEP) @ 35,000 PM </t>
  </si>
  <si>
    <t>Ongoing Activity, being continued proposed for 13 districts @ Rs.33000 each X 13 Districts =4,29,000</t>
  </si>
  <si>
    <t>Ongoing Activity, being continued proposed for 13 districts @ Rs.35000 each X 13 Districts =4,55,000</t>
  </si>
  <si>
    <t>Expenditure
2020-21
 (Rs. In lakhs)</t>
  </si>
  <si>
    <t>ASHA incentive for detection of leprosy</t>
  </si>
  <si>
    <t>ASHA Incentive for PB (Treatment completion)</t>
  </si>
  <si>
    <t>ASHA Incentive for MB (Treatment completion)</t>
  </si>
  <si>
    <t>3.1.1.4.8.1</t>
  </si>
  <si>
    <t>3.1.1.4.8.2</t>
  </si>
  <si>
    <t>3.1.1.4.8.3</t>
  </si>
  <si>
    <t>#</t>
  </si>
  <si>
    <t>Mobility Support at District level</t>
  </si>
  <si>
    <t>Active Case Detection &amp; Regular Surveillance for leprosy (ACD&amp;RS)</t>
  </si>
  <si>
    <t>Disrict Wise Allocation for the year 2021-22</t>
  </si>
  <si>
    <t>Ongoing Activity is being Continued.
 All vehicles are not road worthy. Hence it is proposed Hire vihecles to all district  @ Rs 35,000/- X 12 Months= 4,20,000 per District X 13 Districs= 54,60,000</t>
  </si>
  <si>
    <t>16.1.2.1.20</t>
  </si>
  <si>
    <t>NLEP-PIP PROPOSALS FOR THE YEAR 2021-22</t>
  </si>
  <si>
    <t>11.16.1</t>
  </si>
  <si>
    <t>IEC/BCC: Mass media, Outdoor media, Rural media, Advocacy media for NLEP</t>
  </si>
  <si>
    <t xml:space="preserve">office equipment </t>
  </si>
  <si>
    <t>New Activity proposed for Pucharge of Laptop, Printer and Speakers, Web Cam for conducting the Virtual meetings</t>
  </si>
  <si>
    <t>Ongoing Activity is being Continued Unit Cost  Rs 1725 X 1145 PHC= 19,75,125/-</t>
  </si>
  <si>
    <t xml:space="preserve">Ongoing Activity is being Continued for conducting IEC/BCC: Mass media, </t>
  </si>
  <si>
    <t>Supportive Drugs</t>
  </si>
  <si>
    <t>6.2.13.1</t>
  </si>
  <si>
    <t>New Activity proposed for Pucharge of  Refarmpicine &amp; Other Drugs</t>
  </si>
  <si>
    <t>New Activity proposed for Printing of ACD&amp; RC Books, Certificates and formats etc</t>
  </si>
  <si>
    <t xml:space="preserve">Ongoing Activity as LCDC is not conducting It is Continued  for Active Case Detection &amp; Regular Surveillance for Leprosy (ACD&amp;RS) . Itis proposed 
Honororium to Male Valunteer 42752  X 1000 = 4,27,52,000
</t>
  </si>
  <si>
    <t>6.1.1.17.1</t>
  </si>
  <si>
    <t>12.3.2</t>
  </si>
  <si>
    <t>Printing work</t>
  </si>
  <si>
    <t>U.1.1.1.3</t>
  </si>
  <si>
    <t xml:space="preserve">Comitted Expenditure /Unspent </t>
  </si>
  <si>
    <t>Ongoing Activity is being Continued Unit Cost  Rs 2,900 X 560 UPHC = 16,24,000/-</t>
  </si>
  <si>
    <t xml:space="preserve"> T O T A L </t>
  </si>
  <si>
    <t>Ongoing Activity is being Continued for MCR @ Rs. 400 per patient i.e., 400 * 18468 patients = Rs. 73.87 lakhs</t>
  </si>
  <si>
    <t>Ongoing Activity is being Continued for Aids &amp; appliances @ Rs.17,000 X 13 Districts = Rs. 2,21,000/-</t>
  </si>
  <si>
    <t>Proposed  to Conduct DPMR Activities in all districts to cover 17400 Deformity Cases with DPMR Services @ 10,000/- per month for 13 Districts ( Rs 10,000 x 12 Months= 1,20,000 X 13 Districts =15,60,000)</t>
  </si>
  <si>
    <t>Ongoing Activity being continued for 2 batches per district with Rs.42,125 per batch consists of 30 members ( Rs 42,125 X 2 Baches =84250 X 13=10,95,250)</t>
  </si>
  <si>
    <t>Ongoing Activity is being Continued (Rs 250 per new case Detection X 4685= 11,71,125)</t>
  </si>
  <si>
    <t>Ongoing Activity is being Continued (Rs 400 per  Completion of PB Treatment X 2413= 9,65,200)</t>
  </si>
  <si>
    <t>Ongoing Activity is being Continued (Rs 600 per  Completion of PB Treatment X 2272= 13,63,200)</t>
  </si>
  <si>
    <t>Ongoing Activity is being Continued for conducting the Quarterly Review meeting at State Level.</t>
  </si>
  <si>
    <t>Ongoing Activity is being Continued - TA/DA Expenses for Contratual Staff at State Level.</t>
  </si>
  <si>
    <t>Ongoing Activity is being Continued - TA/DA Expenses for Joint Director (NLEP)/ Additional Director (NLEP)</t>
  </si>
  <si>
    <t>Ongoing Activity is being Continued for Office operation &amp; Maintenance - State Cell</t>
  </si>
  <si>
    <t>Ongoing Activity is being Continued for purchase of Consumables at State Cell.</t>
  </si>
</sst>
</file>

<file path=xl/styles.xml><?xml version="1.0" encoding="utf-8"?>
<styleSheet xmlns="http://schemas.openxmlformats.org/spreadsheetml/2006/main">
  <numFmts count="2">
    <numFmt numFmtId="43" formatCode="_ * #,##0.00_ ;_ * \-#,##0.00_ ;_ * &quot;-&quot;??_ ;_ @_ "/>
    <numFmt numFmtId="164" formatCode="_ * #,##0_ ;_ * \-#,##0_ ;_ * &quot;-&quot;??_ ;_ @_ 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Bookman Old Style"/>
      <family val="1"/>
    </font>
    <font>
      <sz val="12"/>
      <color theme="1"/>
      <name val="Bookman Old Style"/>
      <family val="1"/>
    </font>
    <font>
      <sz val="12"/>
      <name val="Bookman Old Style"/>
      <family val="1"/>
    </font>
    <font>
      <sz val="11"/>
      <color theme="1"/>
      <name val="Bookman Old Style"/>
      <family val="1"/>
    </font>
    <font>
      <b/>
      <sz val="10"/>
      <name val="Bookman Old Style"/>
      <family val="1"/>
    </font>
    <font>
      <b/>
      <sz val="10"/>
      <color theme="1"/>
      <name val="Bookman Old Style"/>
      <family val="1"/>
    </font>
    <font>
      <sz val="10"/>
      <color rgb="FF000000"/>
      <name val="Bookman Old Style"/>
      <family val="1"/>
    </font>
    <font>
      <sz val="10"/>
      <color theme="1"/>
      <name val="Bookman Old Style"/>
      <family val="1"/>
    </font>
    <font>
      <b/>
      <sz val="16"/>
      <color theme="1"/>
      <name val="Bookman Old Style"/>
      <family val="1"/>
    </font>
    <font>
      <sz val="11"/>
      <name val="Bookman Old Style"/>
      <family val="1"/>
    </font>
    <font>
      <b/>
      <sz val="11"/>
      <name val="Bookman Old Style"/>
      <family val="1"/>
    </font>
    <font>
      <b/>
      <sz val="12"/>
      <name val="Bookman Old Style"/>
      <family val="1"/>
    </font>
    <font>
      <sz val="12"/>
      <color theme="1"/>
      <name val="Arial"/>
      <family val="2"/>
    </font>
    <font>
      <sz val="12"/>
      <name val="Arial"/>
      <family val="2"/>
    </font>
    <font>
      <sz val="11"/>
      <color indexed="8"/>
      <name val="Bookman Old Style"/>
      <family val="1"/>
    </font>
    <font>
      <sz val="11"/>
      <color rgb="FF000000"/>
      <name val="Bookman Old Style"/>
      <family val="1"/>
    </font>
    <font>
      <b/>
      <sz val="11"/>
      <color rgb="FF000000"/>
      <name val="Bookman Old Style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2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2" fillId="0" borderId="0"/>
  </cellStyleXfs>
  <cellXfs count="96">
    <xf numFmtId="0" fontId="0" fillId="0" borderId="0" xfId="0"/>
    <xf numFmtId="0" fontId="6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164" fontId="6" fillId="0" borderId="1" xfId="10" applyNumberFormat="1" applyFont="1" applyFill="1" applyBorder="1"/>
    <xf numFmtId="164" fontId="0" fillId="0" borderId="1" xfId="10" applyNumberFormat="1" applyFont="1" applyFill="1" applyBorder="1"/>
    <xf numFmtId="164" fontId="6" fillId="0" borderId="1" xfId="0" applyNumberFormat="1" applyFont="1" applyFill="1" applyBorder="1"/>
    <xf numFmtId="0" fontId="10" fillId="0" borderId="0" xfId="0" applyFont="1" applyFill="1" applyAlignment="1">
      <alignment vertical="center"/>
    </xf>
    <xf numFmtId="164" fontId="6" fillId="0" borderId="0" xfId="0" applyNumberFormat="1" applyFont="1" applyFill="1"/>
    <xf numFmtId="0" fontId="6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0" fontId="6" fillId="0" borderId="1" xfId="10" applyNumberFormat="1" applyFont="1" applyFill="1" applyBorder="1" applyAlignment="1">
      <alignment horizontal="center" vertical="center"/>
    </xf>
    <xf numFmtId="2" fontId="12" fillId="0" borderId="1" xfId="3" applyNumberFormat="1" applyFont="1" applyFill="1" applyBorder="1" applyAlignment="1">
      <alignment horizontal="center" vertical="center" wrapText="1"/>
    </xf>
    <xf numFmtId="2" fontId="12" fillId="0" borderId="1" xfId="3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4" applyFont="1" applyFill="1" applyBorder="1" applyAlignment="1">
      <alignment horizontal="left" vertical="center" wrapText="1"/>
    </xf>
    <xf numFmtId="0" fontId="12" fillId="0" borderId="1" xfId="3" applyFont="1" applyFill="1" applyBorder="1" applyAlignment="1">
      <alignment horizontal="left" vertical="center" wrapText="1"/>
    </xf>
    <xf numFmtId="0" fontId="12" fillId="0" borderId="1" xfId="2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 applyProtection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4" applyFont="1" applyFill="1" applyBorder="1" applyAlignment="1">
      <alignment horizontal="center" vertical="center"/>
    </xf>
    <xf numFmtId="0" fontId="12" fillId="0" borderId="1" xfId="3" applyFont="1" applyFill="1" applyBorder="1" applyAlignment="1" applyProtection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15" fillId="0" borderId="1" xfId="4" applyFont="1" applyFill="1" applyBorder="1" applyAlignment="1">
      <alignment vertical="center" wrapText="1"/>
    </xf>
    <xf numFmtId="0" fontId="16" fillId="0" borderId="1" xfId="5" applyFont="1" applyFill="1" applyBorder="1" applyAlignment="1" applyProtection="1">
      <alignment vertical="center" wrapText="1"/>
    </xf>
    <xf numFmtId="0" fontId="4" fillId="0" borderId="1" xfId="4" applyFont="1" applyFill="1" applyBorder="1" applyAlignment="1">
      <alignment vertical="center" wrapText="1"/>
    </xf>
    <xf numFmtId="0" fontId="5" fillId="0" borderId="1" xfId="3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right" vertical="center"/>
    </xf>
    <xf numFmtId="0" fontId="10" fillId="0" borderId="1" xfId="0" applyFont="1" applyFill="1" applyBorder="1" applyAlignment="1">
      <alignment vertical="center" wrapText="1"/>
    </xf>
    <xf numFmtId="0" fontId="12" fillId="0" borderId="1" xfId="3" applyFont="1" applyFill="1" applyBorder="1" applyAlignment="1">
      <alignment vertical="center" wrapText="1"/>
    </xf>
    <xf numFmtId="0" fontId="6" fillId="0" borderId="1" xfId="4" applyFont="1" applyFill="1" applyBorder="1" applyAlignment="1">
      <alignment vertical="center" wrapText="1"/>
    </xf>
    <xf numFmtId="0" fontId="8" fillId="0" borderId="0" xfId="0" applyFont="1" applyFill="1" applyAlignment="1">
      <alignment vertical="center"/>
    </xf>
    <xf numFmtId="0" fontId="12" fillId="0" borderId="1" xfId="5" applyFont="1" applyFill="1" applyBorder="1" applyAlignment="1">
      <alignment vertical="center" wrapText="1"/>
    </xf>
    <xf numFmtId="164" fontId="3" fillId="0" borderId="1" xfId="10" applyNumberFormat="1" applyFont="1" applyFill="1" applyBorder="1" applyAlignment="1">
      <alignment vertical="center"/>
    </xf>
    <xf numFmtId="3" fontId="12" fillId="0" borderId="1" xfId="5" applyNumberFormat="1" applyFont="1" applyFill="1" applyBorder="1" applyAlignment="1">
      <alignment vertical="center" wrapText="1"/>
    </xf>
    <xf numFmtId="164" fontId="18" fillId="0" borderId="1" xfId="1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4" applyFont="1" applyFill="1" applyBorder="1" applyAlignment="1">
      <alignment horizontal="center" vertical="center"/>
    </xf>
    <xf numFmtId="0" fontId="13" fillId="0" borderId="1" xfId="3" applyFont="1" applyFill="1" applyBorder="1" applyAlignment="1" applyProtection="1">
      <alignment horizontal="center" vertical="center" wrapText="1"/>
    </xf>
    <xf numFmtId="0" fontId="13" fillId="0" borderId="1" xfId="5" applyFont="1" applyFill="1" applyBorder="1" applyAlignment="1" applyProtection="1">
      <alignment vertical="center" wrapText="1"/>
    </xf>
    <xf numFmtId="0" fontId="3" fillId="0" borderId="1" xfId="4" applyFont="1" applyFill="1" applyBorder="1" applyAlignment="1">
      <alignment vertical="center" wrapText="1"/>
    </xf>
    <xf numFmtId="0" fontId="12" fillId="0" borderId="1" xfId="11" applyFont="1" applyFill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" xfId="1" applyFont="1" applyFill="1" applyBorder="1" applyAlignment="1" applyProtection="1">
      <alignment horizontal="left" vertical="center" wrapText="1"/>
    </xf>
    <xf numFmtId="0" fontId="6" fillId="0" borderId="1" xfId="5" applyFont="1" applyFill="1" applyBorder="1" applyAlignment="1">
      <alignment vertical="center" wrapText="1"/>
    </xf>
    <xf numFmtId="164" fontId="18" fillId="0" borderId="1" xfId="10" applyNumberFormat="1" applyFont="1" applyFill="1" applyBorder="1" applyAlignment="1">
      <alignment horizontal="center" wrapText="1"/>
    </xf>
    <xf numFmtId="164" fontId="18" fillId="0" borderId="1" xfId="10" applyNumberFormat="1" applyFont="1" applyFill="1" applyBorder="1"/>
    <xf numFmtId="164" fontId="6" fillId="0" borderId="1" xfId="10" applyNumberFormat="1" applyFont="1" applyFill="1" applyBorder="1" applyAlignment="1">
      <alignment vertical="center" wrapText="1"/>
    </xf>
    <xf numFmtId="164" fontId="12" fillId="0" borderId="1" xfId="1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vertical="center"/>
    </xf>
    <xf numFmtId="0" fontId="13" fillId="0" borderId="1" xfId="5" applyFont="1" applyFill="1" applyBorder="1" applyAlignment="1">
      <alignment vertical="center"/>
    </xf>
    <xf numFmtId="164" fontId="13" fillId="0" borderId="1" xfId="5" applyNumberFormat="1" applyFont="1" applyFill="1" applyBorder="1" applyAlignment="1">
      <alignment vertical="center"/>
    </xf>
    <xf numFmtId="164" fontId="19" fillId="0" borderId="1" xfId="10" applyNumberFormat="1" applyFont="1" applyFill="1" applyBorder="1" applyAlignment="1">
      <alignment horizontal="center" vertical="center" wrapText="1"/>
    </xf>
    <xf numFmtId="164" fontId="19" fillId="0" borderId="1" xfId="10" applyNumberFormat="1" applyFont="1" applyFill="1" applyBorder="1" applyAlignment="1">
      <alignment vertical="center" wrapText="1"/>
    </xf>
    <xf numFmtId="0" fontId="13" fillId="0" borderId="1" xfId="5" applyFont="1" applyFill="1" applyBorder="1" applyAlignment="1">
      <alignment vertical="center" wrapText="1"/>
    </xf>
    <xf numFmtId="164" fontId="13" fillId="0" borderId="1" xfId="5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/>
    </xf>
    <xf numFmtId="164" fontId="6" fillId="0" borderId="1" xfId="10" applyNumberFormat="1" applyFont="1" applyFill="1" applyBorder="1" applyAlignment="1">
      <alignment horizontal="right" vertical="center"/>
    </xf>
    <xf numFmtId="164" fontId="12" fillId="0" borderId="1" xfId="10" applyNumberFormat="1" applyFont="1" applyFill="1" applyBorder="1" applyAlignment="1">
      <alignment horizontal="right" vertical="center" wrapText="1"/>
    </xf>
    <xf numFmtId="0" fontId="10" fillId="0" borderId="1" xfId="0" applyFont="1" applyFill="1" applyBorder="1" applyAlignment="1">
      <alignment wrapText="1"/>
    </xf>
    <xf numFmtId="164" fontId="12" fillId="0" borderId="1" xfId="10" applyNumberFormat="1" applyFont="1" applyFill="1" applyBorder="1" applyAlignment="1">
      <alignment horizontal="right" vertical="center"/>
    </xf>
    <xf numFmtId="0" fontId="12" fillId="0" borderId="1" xfId="4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justify" wrapText="1"/>
    </xf>
    <xf numFmtId="0" fontId="6" fillId="0" borderId="0" xfId="0" applyFont="1" applyFill="1" applyAlignment="1">
      <alignment horizontal="right" vertical="center"/>
    </xf>
    <xf numFmtId="0" fontId="10" fillId="0" borderId="0" xfId="0" applyFont="1" applyFill="1" applyBorder="1" applyAlignment="1">
      <alignment vertical="center"/>
    </xf>
    <xf numFmtId="0" fontId="6" fillId="0" borderId="1" xfId="5" applyFont="1" applyFill="1" applyBorder="1" applyAlignment="1">
      <alignment horizontal="center" vertical="center"/>
    </xf>
    <xf numFmtId="0" fontId="12" fillId="0" borderId="1" xfId="5" applyFont="1" applyFill="1" applyBorder="1" applyAlignment="1">
      <alignment horizontal="center" vertical="center"/>
    </xf>
    <xf numFmtId="0" fontId="17" fillId="0" borderId="1" xfId="5" applyFont="1" applyFill="1" applyBorder="1" applyAlignment="1">
      <alignment horizontal="center" vertical="center"/>
    </xf>
    <xf numFmtId="164" fontId="6" fillId="0" borderId="1" xfId="10" applyNumberFormat="1" applyFont="1" applyFill="1" applyBorder="1" applyAlignment="1">
      <alignment vertical="center"/>
    </xf>
    <xf numFmtId="164" fontId="13" fillId="0" borderId="1" xfId="10" applyNumberFormat="1" applyFont="1" applyFill="1" applyBorder="1" applyAlignment="1">
      <alignment vertical="center" wrapText="1"/>
    </xf>
    <xf numFmtId="164" fontId="3" fillId="0" borderId="1" xfId="0" applyNumberFormat="1" applyFont="1" applyFill="1" applyBorder="1" applyAlignment="1">
      <alignment vertical="center"/>
    </xf>
    <xf numFmtId="0" fontId="14" fillId="0" borderId="1" xfId="5" applyFont="1" applyFill="1" applyBorder="1" applyAlignment="1" applyProtection="1">
      <alignment vertical="center" wrapText="1"/>
    </xf>
    <xf numFmtId="0" fontId="1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2" fontId="7" fillId="0" borderId="1" xfId="3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wrapText="1"/>
    </xf>
  </cellXfs>
  <cellStyles count="12">
    <cellStyle name="Comma" xfId="10" builtinId="3"/>
    <cellStyle name="Normal" xfId="0" builtinId="0"/>
    <cellStyle name="Normal 2" xfId="5"/>
    <cellStyle name="Normal 2 3" xfId="1"/>
    <cellStyle name="Normal 3 2 3" xfId="3"/>
    <cellStyle name="Normal 3 2 3 2 2" xfId="6"/>
    <cellStyle name="Normal 3 2 5" xfId="7"/>
    <cellStyle name="Normal 4" xfId="8"/>
    <cellStyle name="Normal 5" xfId="9"/>
    <cellStyle name="Normal 6" xfId="4"/>
    <cellStyle name="Normal 7" xfId="2"/>
    <cellStyle name="Normal 8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8"/>
  <sheetViews>
    <sheetView tabSelected="1" topLeftCell="A7" workbookViewId="0">
      <selection activeCell="H32" sqref="H32"/>
    </sheetView>
  </sheetViews>
  <sheetFormatPr defaultColWidth="9.140625" defaultRowHeight="15"/>
  <cols>
    <col min="1" max="1" width="3.85546875" style="24" bestFit="1" customWidth="1"/>
    <col min="2" max="2" width="14.28515625" style="23" customWidth="1"/>
    <col min="3" max="3" width="52" style="24" customWidth="1"/>
    <col min="4" max="4" width="14.7109375" style="23" customWidth="1"/>
    <col min="5" max="5" width="13.42578125" style="23" customWidth="1"/>
    <col min="6" max="6" width="11.42578125" style="23" customWidth="1"/>
    <col min="7" max="7" width="15.28515625" style="75" bestFit="1" customWidth="1"/>
    <col min="8" max="8" width="10" style="23" customWidth="1"/>
    <col min="9" max="9" width="12.7109375" style="24" customWidth="1"/>
    <col min="10" max="10" width="47.28515625" style="76" customWidth="1"/>
    <col min="11" max="16384" width="9.140625" style="24"/>
  </cols>
  <sheetData>
    <row r="1" spans="1:10" s="23" customFormat="1" ht="27" customHeight="1">
      <c r="A1" s="84" t="s">
        <v>82</v>
      </c>
      <c r="B1" s="84"/>
      <c r="C1" s="84"/>
      <c r="D1" s="84"/>
      <c r="E1" s="84"/>
      <c r="F1" s="84"/>
      <c r="G1" s="84"/>
      <c r="H1" s="84"/>
      <c r="I1" s="84"/>
      <c r="J1" s="84"/>
    </row>
    <row r="2" spans="1:10" s="23" customFormat="1" ht="27" customHeight="1">
      <c r="A2" s="85" t="s">
        <v>76</v>
      </c>
      <c r="B2" s="88" t="s">
        <v>18</v>
      </c>
      <c r="C2" s="89" t="s">
        <v>17</v>
      </c>
      <c r="D2" s="90" t="s">
        <v>58</v>
      </c>
      <c r="E2" s="86" t="s">
        <v>69</v>
      </c>
      <c r="F2" s="91" t="s">
        <v>98</v>
      </c>
      <c r="G2" s="87" t="s">
        <v>59</v>
      </c>
      <c r="H2" s="87"/>
      <c r="I2" s="87"/>
      <c r="J2" s="87"/>
    </row>
    <row r="3" spans="1:10" s="23" customFormat="1" ht="51" customHeight="1">
      <c r="A3" s="85"/>
      <c r="B3" s="88"/>
      <c r="C3" s="89"/>
      <c r="D3" s="90"/>
      <c r="E3" s="87"/>
      <c r="F3" s="92"/>
      <c r="G3" s="63" t="s">
        <v>60</v>
      </c>
      <c r="H3" s="2" t="s">
        <v>61</v>
      </c>
      <c r="I3" s="2" t="s">
        <v>62</v>
      </c>
      <c r="J3" s="32" t="s">
        <v>57</v>
      </c>
    </row>
    <row r="4" spans="1:10" ht="48.6" customHeight="1">
      <c r="A4" s="64">
        <v>1</v>
      </c>
      <c r="B4" s="19" t="s">
        <v>16</v>
      </c>
      <c r="C4" s="13" t="s">
        <v>63</v>
      </c>
      <c r="D4" s="11">
        <v>19.760000000000002</v>
      </c>
      <c r="E4" s="8">
        <v>0</v>
      </c>
      <c r="F4" s="11">
        <v>19.760000000000002</v>
      </c>
      <c r="G4" s="65">
        <v>1725</v>
      </c>
      <c r="H4" s="8">
        <v>1145</v>
      </c>
      <c r="I4" s="10">
        <v>19.75</v>
      </c>
      <c r="J4" s="35" t="s">
        <v>87</v>
      </c>
    </row>
    <row r="5" spans="1:10" ht="48.6" customHeight="1">
      <c r="A5" s="64">
        <v>2</v>
      </c>
      <c r="B5" s="19" t="s">
        <v>97</v>
      </c>
      <c r="C5" s="13" t="s">
        <v>15</v>
      </c>
      <c r="D5" s="11">
        <v>16.29</v>
      </c>
      <c r="E5" s="8">
        <v>0</v>
      </c>
      <c r="F5" s="11">
        <v>16.29</v>
      </c>
      <c r="G5" s="65">
        <v>2900</v>
      </c>
      <c r="H5" s="8">
        <v>560</v>
      </c>
      <c r="I5" s="10">
        <v>16.239999999999998</v>
      </c>
      <c r="J5" s="35" t="s">
        <v>99</v>
      </c>
    </row>
    <row r="6" spans="1:10" ht="99.75" customHeight="1">
      <c r="A6" s="64">
        <v>3</v>
      </c>
      <c r="B6" s="19" t="s">
        <v>14</v>
      </c>
      <c r="C6" s="14" t="s">
        <v>13</v>
      </c>
      <c r="D6" s="11">
        <v>32</v>
      </c>
      <c r="E6" s="8">
        <v>13.34</v>
      </c>
      <c r="F6" s="9">
        <f>D6-E6</f>
        <v>18.66</v>
      </c>
      <c r="G6" s="66">
        <v>8000</v>
      </c>
      <c r="H6" s="19">
        <v>400</v>
      </c>
      <c r="I6" s="11">
        <v>32</v>
      </c>
      <c r="J6" s="67" t="s">
        <v>65</v>
      </c>
    </row>
    <row r="7" spans="1:10" ht="48" customHeight="1">
      <c r="A7" s="64">
        <v>4</v>
      </c>
      <c r="B7" s="20" t="s">
        <v>45</v>
      </c>
      <c r="C7" s="15" t="s">
        <v>12</v>
      </c>
      <c r="D7" s="11">
        <v>73.87</v>
      </c>
      <c r="E7" s="8">
        <v>56.24</v>
      </c>
      <c r="F7" s="9">
        <f>D7-E7</f>
        <v>17.630000000000003</v>
      </c>
      <c r="G7" s="68">
        <v>400</v>
      </c>
      <c r="H7" s="69">
        <v>18468</v>
      </c>
      <c r="I7" s="11">
        <v>73.87</v>
      </c>
      <c r="J7" s="67" t="s">
        <v>101</v>
      </c>
    </row>
    <row r="8" spans="1:10" ht="48.75" customHeight="1">
      <c r="A8" s="64">
        <v>5</v>
      </c>
      <c r="B8" s="20" t="s">
        <v>46</v>
      </c>
      <c r="C8" s="15" t="s">
        <v>11</v>
      </c>
      <c r="D8" s="11">
        <v>2.21</v>
      </c>
      <c r="E8" s="8">
        <v>2.21</v>
      </c>
      <c r="F8" s="8">
        <v>0</v>
      </c>
      <c r="G8" s="65">
        <v>17000</v>
      </c>
      <c r="H8" s="70">
        <v>13</v>
      </c>
      <c r="I8" s="11">
        <v>2.21</v>
      </c>
      <c r="J8" s="67" t="s">
        <v>102</v>
      </c>
    </row>
    <row r="9" spans="1:10" ht="64.5" customHeight="1">
      <c r="A9" s="64">
        <v>6</v>
      </c>
      <c r="B9" s="21" t="s">
        <v>10</v>
      </c>
      <c r="C9" s="16" t="s">
        <v>9</v>
      </c>
      <c r="D9" s="12">
        <v>10.95</v>
      </c>
      <c r="E9" s="8">
        <v>10.95</v>
      </c>
      <c r="F9" s="8">
        <v>0</v>
      </c>
      <c r="G9" s="65">
        <v>42125</v>
      </c>
      <c r="H9" s="8">
        <v>26</v>
      </c>
      <c r="I9" s="12">
        <v>10.95</v>
      </c>
      <c r="J9" s="95" t="s">
        <v>104</v>
      </c>
    </row>
    <row r="10" spans="1:10" ht="81" customHeight="1">
      <c r="A10" s="64">
        <v>7</v>
      </c>
      <c r="B10" s="21" t="s">
        <v>56</v>
      </c>
      <c r="C10" s="16" t="s">
        <v>55</v>
      </c>
      <c r="D10" s="12">
        <v>15.6</v>
      </c>
      <c r="E10" s="9">
        <v>15.6</v>
      </c>
      <c r="F10" s="31">
        <v>0</v>
      </c>
      <c r="G10" s="66">
        <v>120000</v>
      </c>
      <c r="H10" s="19">
        <v>13</v>
      </c>
      <c r="I10" s="11">
        <v>15.6</v>
      </c>
      <c r="J10" s="35" t="s">
        <v>103</v>
      </c>
    </row>
    <row r="11" spans="1:10" ht="47.25" customHeight="1">
      <c r="A11" s="64">
        <v>8</v>
      </c>
      <c r="B11" s="21" t="s">
        <v>73</v>
      </c>
      <c r="C11" s="14" t="s">
        <v>70</v>
      </c>
      <c r="D11" s="12">
        <v>11.74</v>
      </c>
      <c r="E11" s="8">
        <v>8.64</v>
      </c>
      <c r="F11" s="9">
        <v>3.1</v>
      </c>
      <c r="G11" s="72">
        <v>250</v>
      </c>
      <c r="H11" s="20">
        <v>4685</v>
      </c>
      <c r="I11" s="8">
        <v>11.71</v>
      </c>
      <c r="J11" s="35" t="s">
        <v>105</v>
      </c>
    </row>
    <row r="12" spans="1:10" ht="52.5" customHeight="1">
      <c r="A12" s="64">
        <v>9</v>
      </c>
      <c r="B12" s="21" t="s">
        <v>74</v>
      </c>
      <c r="C12" s="13" t="s">
        <v>71</v>
      </c>
      <c r="D12" s="12">
        <v>6.17</v>
      </c>
      <c r="E12" s="8">
        <v>4.54</v>
      </c>
      <c r="F12" s="9">
        <v>1.63</v>
      </c>
      <c r="G12" s="72">
        <v>400</v>
      </c>
      <c r="H12" s="20">
        <v>2413</v>
      </c>
      <c r="I12" s="8">
        <v>9.65</v>
      </c>
      <c r="J12" s="35" t="s">
        <v>106</v>
      </c>
    </row>
    <row r="13" spans="1:10" ht="42.75" customHeight="1">
      <c r="A13" s="64">
        <v>10</v>
      </c>
      <c r="B13" s="21" t="s">
        <v>75</v>
      </c>
      <c r="C13" s="13" t="s">
        <v>72</v>
      </c>
      <c r="D13" s="12">
        <v>5.57</v>
      </c>
      <c r="E13" s="8">
        <v>4.09</v>
      </c>
      <c r="F13" s="9">
        <v>1.47</v>
      </c>
      <c r="G13" s="72">
        <v>600</v>
      </c>
      <c r="H13" s="20">
        <v>2272</v>
      </c>
      <c r="I13" s="8">
        <v>13.63</v>
      </c>
      <c r="J13" s="35" t="s">
        <v>107</v>
      </c>
    </row>
    <row r="14" spans="1:10" ht="45.75" customHeight="1">
      <c r="A14" s="64">
        <v>11</v>
      </c>
      <c r="B14" s="8" t="s">
        <v>81</v>
      </c>
      <c r="C14" s="17" t="s">
        <v>8</v>
      </c>
      <c r="D14" s="9">
        <v>1</v>
      </c>
      <c r="E14" s="8">
        <v>0</v>
      </c>
      <c r="F14" s="31">
        <v>0</v>
      </c>
      <c r="G14" s="65">
        <v>100000</v>
      </c>
      <c r="H14" s="8">
        <v>1</v>
      </c>
      <c r="I14" s="9">
        <v>1</v>
      </c>
      <c r="J14" s="35" t="s">
        <v>108</v>
      </c>
    </row>
    <row r="15" spans="1:10" ht="36" customHeight="1">
      <c r="A15" s="64">
        <v>12</v>
      </c>
      <c r="B15" s="8" t="s">
        <v>47</v>
      </c>
      <c r="C15" s="18" t="s">
        <v>7</v>
      </c>
      <c r="D15" s="9">
        <v>0.8</v>
      </c>
      <c r="E15" s="8">
        <v>0</v>
      </c>
      <c r="F15" s="31">
        <v>0</v>
      </c>
      <c r="G15" s="72">
        <v>0</v>
      </c>
      <c r="H15" s="8">
        <v>0</v>
      </c>
      <c r="I15" s="8">
        <v>0.8</v>
      </c>
      <c r="J15" s="35" t="s">
        <v>109</v>
      </c>
    </row>
    <row r="16" spans="1:10" ht="48" customHeight="1">
      <c r="A16" s="64">
        <v>13</v>
      </c>
      <c r="B16" s="8" t="s">
        <v>54</v>
      </c>
      <c r="C16" s="18" t="s">
        <v>6</v>
      </c>
      <c r="D16" s="9">
        <v>9.6</v>
      </c>
      <c r="E16" s="8">
        <v>3.19</v>
      </c>
      <c r="F16" s="8">
        <v>1.35</v>
      </c>
      <c r="G16" s="65">
        <v>80000</v>
      </c>
      <c r="H16" s="8">
        <v>12</v>
      </c>
      <c r="I16" s="9">
        <v>9.6</v>
      </c>
      <c r="J16" s="73" t="s">
        <v>66</v>
      </c>
    </row>
    <row r="17" spans="1:10" ht="74.25" customHeight="1">
      <c r="A17" s="64">
        <v>14</v>
      </c>
      <c r="B17" s="8" t="s">
        <v>48</v>
      </c>
      <c r="C17" s="18" t="s">
        <v>5</v>
      </c>
      <c r="D17" s="9">
        <v>19.5</v>
      </c>
      <c r="E17" s="8">
        <v>19.5</v>
      </c>
      <c r="F17" s="8">
        <v>0</v>
      </c>
      <c r="G17" s="65">
        <v>420000</v>
      </c>
      <c r="H17" s="8">
        <v>13</v>
      </c>
      <c r="I17" s="9">
        <v>54.6</v>
      </c>
      <c r="J17" s="35" t="s">
        <v>80</v>
      </c>
    </row>
    <row r="18" spans="1:10" ht="44.25" customHeight="1">
      <c r="A18" s="64">
        <v>15</v>
      </c>
      <c r="B18" s="8" t="s">
        <v>49</v>
      </c>
      <c r="C18" s="18" t="s">
        <v>4</v>
      </c>
      <c r="D18" s="9">
        <v>1</v>
      </c>
      <c r="E18" s="8">
        <v>7.0000000000000007E-2</v>
      </c>
      <c r="F18" s="8"/>
      <c r="G18" s="65">
        <v>100000</v>
      </c>
      <c r="H18" s="8">
        <v>1</v>
      </c>
      <c r="I18" s="9">
        <v>1</v>
      </c>
      <c r="J18" s="35" t="s">
        <v>110</v>
      </c>
    </row>
    <row r="19" spans="1:10" ht="30" customHeight="1">
      <c r="A19" s="64">
        <v>16</v>
      </c>
      <c r="B19" s="8" t="s">
        <v>50</v>
      </c>
      <c r="C19" s="18" t="s">
        <v>3</v>
      </c>
      <c r="D19" s="9">
        <v>0.75</v>
      </c>
      <c r="E19" s="8">
        <v>0.19</v>
      </c>
      <c r="F19" s="8">
        <v>0.56000000000000005</v>
      </c>
      <c r="G19" s="65">
        <v>75000</v>
      </c>
      <c r="H19" s="8">
        <v>1</v>
      </c>
      <c r="I19" s="9">
        <v>0.75</v>
      </c>
      <c r="J19" s="35" t="s">
        <v>111</v>
      </c>
    </row>
    <row r="20" spans="1:10" ht="30" customHeight="1">
      <c r="A20" s="64">
        <v>17</v>
      </c>
      <c r="B20" s="8" t="s">
        <v>51</v>
      </c>
      <c r="C20" s="18" t="s">
        <v>2</v>
      </c>
      <c r="D20" s="9">
        <v>0.5</v>
      </c>
      <c r="E20" s="8"/>
      <c r="F20" s="8"/>
      <c r="G20" s="65">
        <v>50000</v>
      </c>
      <c r="H20" s="8">
        <v>1</v>
      </c>
      <c r="I20" s="9">
        <v>0.5</v>
      </c>
      <c r="J20" s="35" t="s">
        <v>112</v>
      </c>
    </row>
    <row r="21" spans="1:10" ht="42.6" customHeight="1">
      <c r="A21" s="64">
        <v>18</v>
      </c>
      <c r="B21" s="8" t="s">
        <v>52</v>
      </c>
      <c r="C21" s="18" t="s">
        <v>1</v>
      </c>
      <c r="D21" s="9">
        <v>4.55</v>
      </c>
      <c r="E21" s="8">
        <v>4.55</v>
      </c>
      <c r="F21" s="8">
        <v>0</v>
      </c>
      <c r="G21" s="65">
        <v>35000</v>
      </c>
      <c r="H21" s="8">
        <v>13</v>
      </c>
      <c r="I21" s="9">
        <v>4.55</v>
      </c>
      <c r="J21" s="74" t="s">
        <v>68</v>
      </c>
    </row>
    <row r="22" spans="1:10" ht="48" customHeight="1">
      <c r="A22" s="64">
        <v>19</v>
      </c>
      <c r="B22" s="8" t="s">
        <v>53</v>
      </c>
      <c r="C22" s="18" t="s">
        <v>0</v>
      </c>
      <c r="D22" s="9">
        <v>4.29</v>
      </c>
      <c r="E22" s="8">
        <v>4.29</v>
      </c>
      <c r="F22" s="8">
        <v>0</v>
      </c>
      <c r="G22" s="65">
        <v>33000</v>
      </c>
      <c r="H22" s="8">
        <v>13</v>
      </c>
      <c r="I22" s="9">
        <v>4.29</v>
      </c>
      <c r="J22" s="74" t="s">
        <v>67</v>
      </c>
    </row>
    <row r="23" spans="1:10" ht="40.15" customHeight="1">
      <c r="A23" s="64">
        <v>20</v>
      </c>
      <c r="B23" s="27" t="s">
        <v>83</v>
      </c>
      <c r="C23" s="29" t="s">
        <v>84</v>
      </c>
      <c r="D23" s="31">
        <v>0</v>
      </c>
      <c r="E23" s="8">
        <v>0</v>
      </c>
      <c r="F23" s="8">
        <v>0</v>
      </c>
      <c r="G23" s="34">
        <v>5</v>
      </c>
      <c r="H23" s="8">
        <v>1</v>
      </c>
      <c r="I23" s="9">
        <v>5</v>
      </c>
      <c r="J23" s="35" t="s">
        <v>88</v>
      </c>
    </row>
    <row r="24" spans="1:10" ht="46.5" customHeight="1">
      <c r="A24" s="64">
        <v>21</v>
      </c>
      <c r="B24" s="28" t="s">
        <v>94</v>
      </c>
      <c r="C24" s="30" t="s">
        <v>85</v>
      </c>
      <c r="D24" s="31">
        <v>0</v>
      </c>
      <c r="E24" s="8">
        <v>0</v>
      </c>
      <c r="F24" s="8">
        <v>0</v>
      </c>
      <c r="G24" s="34">
        <v>1</v>
      </c>
      <c r="H24" s="8">
        <v>1</v>
      </c>
      <c r="I24" s="9">
        <v>1</v>
      </c>
      <c r="J24" s="35" t="s">
        <v>86</v>
      </c>
    </row>
    <row r="25" spans="1:10" ht="46.5" customHeight="1">
      <c r="A25" s="64">
        <v>22</v>
      </c>
      <c r="B25" s="28" t="s">
        <v>90</v>
      </c>
      <c r="C25" s="30" t="s">
        <v>89</v>
      </c>
      <c r="D25" s="31">
        <v>0</v>
      </c>
      <c r="E25" s="8">
        <v>0</v>
      </c>
      <c r="F25" s="8">
        <v>0</v>
      </c>
      <c r="G25" s="34">
        <v>2</v>
      </c>
      <c r="H25" s="8">
        <v>1</v>
      </c>
      <c r="I25" s="9">
        <v>2</v>
      </c>
      <c r="J25" s="35" t="s">
        <v>91</v>
      </c>
    </row>
    <row r="26" spans="1:10" ht="46.5" customHeight="1">
      <c r="A26" s="64">
        <v>23</v>
      </c>
      <c r="B26" s="28" t="s">
        <v>95</v>
      </c>
      <c r="C26" s="30" t="s">
        <v>96</v>
      </c>
      <c r="D26" s="31">
        <v>0</v>
      </c>
      <c r="E26" s="8">
        <v>0</v>
      </c>
      <c r="F26" s="8">
        <v>0</v>
      </c>
      <c r="G26" s="34">
        <v>5</v>
      </c>
      <c r="H26" s="8">
        <v>1</v>
      </c>
      <c r="I26" s="9">
        <v>5</v>
      </c>
      <c r="J26" s="35" t="s">
        <v>92</v>
      </c>
    </row>
    <row r="27" spans="1:10" ht="99" customHeight="1">
      <c r="A27" s="64">
        <v>24</v>
      </c>
      <c r="B27" s="8" t="s">
        <v>20</v>
      </c>
      <c r="C27" s="18" t="s">
        <v>64</v>
      </c>
      <c r="D27" s="9">
        <v>801.6</v>
      </c>
      <c r="E27" s="8">
        <v>0</v>
      </c>
      <c r="F27" s="8">
        <v>801.6</v>
      </c>
      <c r="G27" s="65">
        <v>42752000</v>
      </c>
      <c r="H27" s="8">
        <v>1</v>
      </c>
      <c r="I27" s="9">
        <v>427.52</v>
      </c>
      <c r="J27" s="35" t="s">
        <v>93</v>
      </c>
    </row>
    <row r="28" spans="1:10" ht="22.5" customHeight="1">
      <c r="A28" s="64"/>
      <c r="B28" s="87" t="s">
        <v>19</v>
      </c>
      <c r="C28" s="87"/>
      <c r="D28" s="22">
        <f>SUM(D4:D27)</f>
        <v>1037.75</v>
      </c>
      <c r="E28" s="33">
        <f>SUM(E4:E27)</f>
        <v>147.4</v>
      </c>
      <c r="F28" s="22">
        <f>SUM(F4:F27)</f>
        <v>882.05</v>
      </c>
      <c r="G28" s="72"/>
      <c r="H28" s="8"/>
      <c r="I28" s="33">
        <f>SUM(I4:I27)</f>
        <v>723.22</v>
      </c>
      <c r="J28" s="71"/>
    </row>
  </sheetData>
  <mergeCells count="9">
    <mergeCell ref="A1:J1"/>
    <mergeCell ref="A2:A3"/>
    <mergeCell ref="E2:E3"/>
    <mergeCell ref="G2:J2"/>
    <mergeCell ref="B28:C28"/>
    <mergeCell ref="B2:B3"/>
    <mergeCell ref="C2:C3"/>
    <mergeCell ref="D2:D3"/>
    <mergeCell ref="F2:F3"/>
  </mergeCells>
  <pageMargins left="0.7" right="0.7" top="0.75" bottom="0.75" header="0.3" footer="0.3"/>
  <pageSetup paperSize="5" scale="80" orientation="landscape" r:id="rId1"/>
  <rowBreaks count="1" manualBreakCount="1">
    <brk id="1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AA22"/>
  <sheetViews>
    <sheetView topLeftCell="A7" workbookViewId="0">
      <selection activeCell="E17" sqref="E17"/>
    </sheetView>
  </sheetViews>
  <sheetFormatPr defaultColWidth="9.140625" defaultRowHeight="15"/>
  <cols>
    <col min="1" max="1" width="9.140625" style="1"/>
    <col min="2" max="2" width="19" style="1" customWidth="1"/>
    <col min="3" max="3" width="17" style="1" customWidth="1"/>
    <col min="4" max="4" width="17.7109375" style="1" customWidth="1"/>
    <col min="5" max="5" width="15.5703125" style="1" customWidth="1"/>
    <col min="6" max="6" width="14.28515625" style="1" bestFit="1" customWidth="1"/>
    <col min="7" max="7" width="12.7109375" style="1" bestFit="1" customWidth="1"/>
    <col min="8" max="9" width="14.28515625" style="1" bestFit="1" customWidth="1"/>
    <col min="10" max="10" width="16.42578125" style="1" customWidth="1"/>
    <col min="11" max="11" width="13.7109375" style="1" customWidth="1"/>
    <col min="12" max="12" width="15.5703125" style="1" customWidth="1"/>
    <col min="13" max="13" width="13.42578125" style="1" bestFit="1" customWidth="1"/>
    <col min="14" max="14" width="15.28515625" style="1" customWidth="1"/>
    <col min="15" max="15" width="13.7109375" style="1" bestFit="1" customWidth="1"/>
    <col min="16" max="16" width="16.42578125" style="1" customWidth="1"/>
    <col min="17" max="17" width="13.140625" style="1" customWidth="1"/>
    <col min="18" max="18" width="15.140625" style="1" customWidth="1"/>
    <col min="19" max="19" width="16.7109375" style="1" customWidth="1"/>
    <col min="20" max="20" width="13.42578125" style="1" customWidth="1"/>
    <col min="21" max="21" width="14.85546875" style="1" customWidth="1"/>
    <col min="22" max="22" width="14.42578125" style="1" customWidth="1"/>
    <col min="23" max="23" width="16.85546875" style="1" customWidth="1"/>
    <col min="24" max="24" width="12.85546875" style="1" customWidth="1"/>
    <col min="25" max="25" width="13" style="1" customWidth="1"/>
    <col min="26" max="26" width="16.42578125" style="1" customWidth="1"/>
    <col min="27" max="27" width="17.7109375" style="1" customWidth="1"/>
    <col min="28" max="16384" width="9.140625" style="1"/>
  </cols>
  <sheetData>
    <row r="1" spans="1:27" ht="22.5" customHeight="1">
      <c r="A1" s="93" t="s">
        <v>38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</row>
    <row r="2" spans="1:27" s="24" customFormat="1" ht="28.5" customHeight="1">
      <c r="A2" s="94" t="s">
        <v>79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</row>
    <row r="3" spans="1:27" s="38" customFormat="1" ht="28.5" customHeight="1">
      <c r="A3" s="85" t="s">
        <v>21</v>
      </c>
      <c r="B3" s="33" t="s">
        <v>44</v>
      </c>
      <c r="C3" s="43" t="s">
        <v>16</v>
      </c>
      <c r="D3" s="43" t="s">
        <v>97</v>
      </c>
      <c r="E3" s="43" t="s">
        <v>14</v>
      </c>
      <c r="F3" s="44" t="s">
        <v>45</v>
      </c>
      <c r="G3" s="44" t="s">
        <v>46</v>
      </c>
      <c r="H3" s="45" t="s">
        <v>10</v>
      </c>
      <c r="I3" s="33" t="s">
        <v>56</v>
      </c>
      <c r="J3" s="33" t="s">
        <v>73</v>
      </c>
      <c r="K3" s="33" t="s">
        <v>74</v>
      </c>
      <c r="L3" s="33" t="s">
        <v>75</v>
      </c>
      <c r="M3" s="33" t="s">
        <v>81</v>
      </c>
      <c r="N3" s="33" t="s">
        <v>47</v>
      </c>
      <c r="O3" s="33" t="s">
        <v>54</v>
      </c>
      <c r="P3" s="33" t="s">
        <v>48</v>
      </c>
      <c r="Q3" s="33" t="s">
        <v>49</v>
      </c>
      <c r="R3" s="33" t="s">
        <v>50</v>
      </c>
      <c r="S3" s="33" t="s">
        <v>51</v>
      </c>
      <c r="T3" s="33" t="s">
        <v>52</v>
      </c>
      <c r="U3" s="33" t="s">
        <v>53</v>
      </c>
      <c r="V3" s="47" t="s">
        <v>83</v>
      </c>
      <c r="W3" s="83" t="s">
        <v>94</v>
      </c>
      <c r="X3" s="46" t="s">
        <v>90</v>
      </c>
      <c r="Y3" s="46" t="s">
        <v>95</v>
      </c>
      <c r="Z3" s="33" t="s">
        <v>20</v>
      </c>
      <c r="AA3" s="33"/>
    </row>
    <row r="4" spans="1:27" ht="135.75" customHeight="1">
      <c r="A4" s="85"/>
      <c r="B4" s="25" t="s">
        <v>22</v>
      </c>
      <c r="C4" s="25" t="s">
        <v>63</v>
      </c>
      <c r="D4" s="25" t="s">
        <v>15</v>
      </c>
      <c r="E4" s="26" t="s">
        <v>40</v>
      </c>
      <c r="F4" s="48" t="s">
        <v>12</v>
      </c>
      <c r="G4" s="49" t="s">
        <v>39</v>
      </c>
      <c r="H4" s="49" t="s">
        <v>41</v>
      </c>
      <c r="I4" s="26" t="s">
        <v>55</v>
      </c>
      <c r="J4" s="26" t="s">
        <v>70</v>
      </c>
      <c r="K4" s="26" t="s">
        <v>71</v>
      </c>
      <c r="L4" s="26" t="s">
        <v>72</v>
      </c>
      <c r="M4" s="17" t="s">
        <v>8</v>
      </c>
      <c r="N4" s="26" t="s">
        <v>7</v>
      </c>
      <c r="O4" s="50" t="s">
        <v>6</v>
      </c>
      <c r="P4" s="50" t="s">
        <v>77</v>
      </c>
      <c r="Q4" s="50" t="s">
        <v>4</v>
      </c>
      <c r="R4" s="50" t="s">
        <v>3</v>
      </c>
      <c r="S4" s="50" t="s">
        <v>2</v>
      </c>
      <c r="T4" s="49" t="s">
        <v>42</v>
      </c>
      <c r="U4" s="49" t="s">
        <v>43</v>
      </c>
      <c r="V4" s="37" t="s">
        <v>84</v>
      </c>
      <c r="W4" s="36" t="s">
        <v>85</v>
      </c>
      <c r="X4" s="36" t="s">
        <v>89</v>
      </c>
      <c r="Y4" s="36" t="s">
        <v>96</v>
      </c>
      <c r="Z4" s="26" t="s">
        <v>78</v>
      </c>
      <c r="AA4" s="26" t="s">
        <v>100</v>
      </c>
    </row>
    <row r="5" spans="1:27" ht="33" customHeight="1">
      <c r="A5" s="77">
        <v>1</v>
      </c>
      <c r="B5" s="51" t="s">
        <v>23</v>
      </c>
      <c r="C5" s="3">
        <v>138000</v>
      </c>
      <c r="D5" s="3">
        <v>49300</v>
      </c>
      <c r="E5" s="52">
        <v>232000</v>
      </c>
      <c r="F5" s="4">
        <v>312800</v>
      </c>
      <c r="G5" s="52">
        <v>17000</v>
      </c>
      <c r="H5" s="53">
        <v>84250</v>
      </c>
      <c r="I5" s="3">
        <v>120000</v>
      </c>
      <c r="J5" s="3"/>
      <c r="K5" s="3"/>
      <c r="L5" s="3"/>
      <c r="M5" s="3"/>
      <c r="N5" s="3"/>
      <c r="O5" s="3"/>
      <c r="P5" s="54">
        <v>420000</v>
      </c>
      <c r="Q5" s="3"/>
      <c r="R5" s="3"/>
      <c r="S5" s="3"/>
      <c r="T5" s="54">
        <v>35000</v>
      </c>
      <c r="U5" s="54">
        <v>33000</v>
      </c>
      <c r="V5" s="3"/>
      <c r="W5" s="3"/>
      <c r="X5" s="3"/>
      <c r="Y5" s="3"/>
      <c r="Z5" s="3">
        <f>3000*1000</f>
        <v>3000000</v>
      </c>
      <c r="AA5" s="5">
        <f>SUM(C5:Z5)</f>
        <v>4441350</v>
      </c>
    </row>
    <row r="6" spans="1:27" ht="33" customHeight="1">
      <c r="A6" s="77">
        <v>2</v>
      </c>
      <c r="B6" s="51" t="s">
        <v>24</v>
      </c>
      <c r="C6" s="3">
        <v>117300</v>
      </c>
      <c r="D6" s="3">
        <v>58000</v>
      </c>
      <c r="E6" s="52">
        <v>368000</v>
      </c>
      <c r="F6" s="4">
        <v>549200</v>
      </c>
      <c r="G6" s="52">
        <v>17000</v>
      </c>
      <c r="H6" s="53">
        <v>84250</v>
      </c>
      <c r="I6" s="3">
        <v>120000</v>
      </c>
      <c r="J6" s="3"/>
      <c r="K6" s="3"/>
      <c r="L6" s="3"/>
      <c r="M6" s="3"/>
      <c r="N6" s="3"/>
      <c r="O6" s="3"/>
      <c r="P6" s="54">
        <v>420000</v>
      </c>
      <c r="Q6" s="3"/>
      <c r="R6" s="3"/>
      <c r="S6" s="3"/>
      <c r="T6" s="55">
        <v>35000</v>
      </c>
      <c r="U6" s="54">
        <v>33000</v>
      </c>
      <c r="V6" s="3"/>
      <c r="W6" s="3"/>
      <c r="X6" s="3"/>
      <c r="Y6" s="3"/>
      <c r="Z6" s="3">
        <f>2631*1000</f>
        <v>2631000</v>
      </c>
      <c r="AA6" s="5">
        <f t="shared" ref="AA6:AA18" si="0">SUM(C6:Z6)</f>
        <v>4432750</v>
      </c>
    </row>
    <row r="7" spans="1:27" ht="33" customHeight="1">
      <c r="A7" s="77">
        <v>3</v>
      </c>
      <c r="B7" s="51" t="s">
        <v>25</v>
      </c>
      <c r="C7" s="3">
        <v>151800</v>
      </c>
      <c r="D7" s="3">
        <v>226200</v>
      </c>
      <c r="E7" s="52">
        <v>112000</v>
      </c>
      <c r="F7" s="4">
        <v>345200</v>
      </c>
      <c r="G7" s="52">
        <v>17000</v>
      </c>
      <c r="H7" s="53">
        <v>84250</v>
      </c>
      <c r="I7" s="3">
        <v>120000</v>
      </c>
      <c r="J7" s="3"/>
      <c r="K7" s="3"/>
      <c r="L7" s="3"/>
      <c r="M7" s="3"/>
      <c r="N7" s="3"/>
      <c r="O7" s="3"/>
      <c r="P7" s="54">
        <v>420000</v>
      </c>
      <c r="Q7" s="3"/>
      <c r="R7" s="3"/>
      <c r="S7" s="3"/>
      <c r="T7" s="55">
        <v>35000</v>
      </c>
      <c r="U7" s="54">
        <v>33000</v>
      </c>
      <c r="V7" s="3"/>
      <c r="W7" s="3"/>
      <c r="X7" s="3"/>
      <c r="Y7" s="3"/>
      <c r="Z7" s="3">
        <f>5721*1000</f>
        <v>5721000</v>
      </c>
      <c r="AA7" s="5">
        <f t="shared" si="0"/>
        <v>7265450</v>
      </c>
    </row>
    <row r="8" spans="1:27" ht="33" customHeight="1">
      <c r="A8" s="77">
        <v>4</v>
      </c>
      <c r="B8" s="51" t="s">
        <v>26</v>
      </c>
      <c r="C8" s="3">
        <v>220800</v>
      </c>
      <c r="D8" s="3">
        <v>118900</v>
      </c>
      <c r="E8" s="52">
        <v>248000</v>
      </c>
      <c r="F8" s="4">
        <v>1764000</v>
      </c>
      <c r="G8" s="52">
        <v>17000</v>
      </c>
      <c r="H8" s="53">
        <v>84250</v>
      </c>
      <c r="I8" s="3">
        <v>120000</v>
      </c>
      <c r="J8" s="3"/>
      <c r="K8" s="3"/>
      <c r="L8" s="3"/>
      <c r="M8" s="3"/>
      <c r="N8" s="3"/>
      <c r="O8" s="3"/>
      <c r="P8" s="54">
        <v>420000</v>
      </c>
      <c r="Q8" s="3"/>
      <c r="R8" s="3"/>
      <c r="S8" s="3"/>
      <c r="T8" s="55">
        <v>35000</v>
      </c>
      <c r="U8" s="54">
        <v>33000</v>
      </c>
      <c r="V8" s="3"/>
      <c r="W8" s="3"/>
      <c r="X8" s="3"/>
      <c r="Y8" s="3"/>
      <c r="Z8" s="3">
        <f>4625*1000</f>
        <v>4625000</v>
      </c>
      <c r="AA8" s="5">
        <f t="shared" si="0"/>
        <v>7685950</v>
      </c>
    </row>
    <row r="9" spans="1:27" ht="33" customHeight="1">
      <c r="A9" s="77">
        <v>5</v>
      </c>
      <c r="B9" s="51" t="s">
        <v>27</v>
      </c>
      <c r="C9" s="3">
        <v>156975</v>
      </c>
      <c r="D9" s="3">
        <v>98600</v>
      </c>
      <c r="E9" s="52">
        <v>96000</v>
      </c>
      <c r="F9" s="4">
        <v>951600</v>
      </c>
      <c r="G9" s="52">
        <v>17000</v>
      </c>
      <c r="H9" s="53">
        <v>84250</v>
      </c>
      <c r="I9" s="3">
        <v>120000</v>
      </c>
      <c r="J9" s="3"/>
      <c r="K9" s="3"/>
      <c r="L9" s="3"/>
      <c r="M9" s="3"/>
      <c r="N9" s="3"/>
      <c r="O9" s="3"/>
      <c r="P9" s="54">
        <v>420000</v>
      </c>
      <c r="Q9" s="3"/>
      <c r="R9" s="3"/>
      <c r="S9" s="3"/>
      <c r="T9" s="55">
        <v>35000</v>
      </c>
      <c r="U9" s="54">
        <v>33000</v>
      </c>
      <c r="V9" s="3"/>
      <c r="W9" s="3"/>
      <c r="X9" s="3"/>
      <c r="Y9" s="3"/>
      <c r="Z9" s="3">
        <f>3474*1000</f>
        <v>3474000</v>
      </c>
      <c r="AA9" s="5">
        <f t="shared" si="0"/>
        <v>5486425</v>
      </c>
    </row>
    <row r="10" spans="1:27" ht="33" customHeight="1">
      <c r="A10" s="77">
        <v>6</v>
      </c>
      <c r="B10" s="51" t="s">
        <v>28</v>
      </c>
      <c r="C10" s="3">
        <v>151800</v>
      </c>
      <c r="D10" s="3">
        <v>182700</v>
      </c>
      <c r="E10" s="52">
        <v>80000</v>
      </c>
      <c r="F10" s="4">
        <v>278000</v>
      </c>
      <c r="G10" s="52">
        <v>17000</v>
      </c>
      <c r="H10" s="53">
        <v>84250</v>
      </c>
      <c r="I10" s="3">
        <v>120000</v>
      </c>
      <c r="J10" s="3"/>
      <c r="K10" s="3"/>
      <c r="L10" s="3"/>
      <c r="M10" s="3"/>
      <c r="N10" s="3"/>
      <c r="O10" s="3"/>
      <c r="P10" s="54">
        <v>420000</v>
      </c>
      <c r="Q10" s="3"/>
      <c r="R10" s="3"/>
      <c r="S10" s="3"/>
      <c r="T10" s="55">
        <v>35000</v>
      </c>
      <c r="U10" s="54">
        <v>33000</v>
      </c>
      <c r="V10" s="3"/>
      <c r="W10" s="3"/>
      <c r="X10" s="3"/>
      <c r="Y10" s="3"/>
      <c r="Z10" s="3">
        <f>3306*1000</f>
        <v>3306000</v>
      </c>
      <c r="AA10" s="5">
        <f t="shared" si="0"/>
        <v>4707750</v>
      </c>
    </row>
    <row r="11" spans="1:27" ht="33" customHeight="1">
      <c r="A11" s="77">
        <v>7</v>
      </c>
      <c r="B11" s="51" t="s">
        <v>29</v>
      </c>
      <c r="C11" s="3">
        <v>148350</v>
      </c>
      <c r="D11" s="3">
        <v>237800</v>
      </c>
      <c r="E11" s="52">
        <v>424000</v>
      </c>
      <c r="F11" s="4">
        <v>755200</v>
      </c>
      <c r="G11" s="52">
        <v>17000</v>
      </c>
      <c r="H11" s="53">
        <v>84250</v>
      </c>
      <c r="I11" s="3">
        <v>120000</v>
      </c>
      <c r="J11" s="3"/>
      <c r="K11" s="3"/>
      <c r="L11" s="3"/>
      <c r="M11" s="3"/>
      <c r="N11" s="3"/>
      <c r="O11" s="3"/>
      <c r="P11" s="54">
        <v>420000</v>
      </c>
      <c r="Q11" s="3"/>
      <c r="R11" s="3"/>
      <c r="S11" s="3"/>
      <c r="T11" s="55">
        <v>35000</v>
      </c>
      <c r="U11" s="54">
        <v>33000</v>
      </c>
      <c r="V11" s="3"/>
      <c r="W11" s="3"/>
      <c r="X11" s="3"/>
      <c r="Y11" s="3"/>
      <c r="Z11" s="3">
        <f>3268*1000</f>
        <v>3268000</v>
      </c>
      <c r="AA11" s="5">
        <f t="shared" si="0"/>
        <v>5542600</v>
      </c>
    </row>
    <row r="12" spans="1:27" ht="33" customHeight="1">
      <c r="A12" s="77">
        <v>8</v>
      </c>
      <c r="B12" s="51" t="s">
        <v>30</v>
      </c>
      <c r="C12" s="3">
        <v>155250</v>
      </c>
      <c r="D12" s="3">
        <v>72500</v>
      </c>
      <c r="E12" s="52">
        <v>80000</v>
      </c>
      <c r="F12" s="4">
        <v>247600</v>
      </c>
      <c r="G12" s="52">
        <v>17000</v>
      </c>
      <c r="H12" s="53">
        <v>84250</v>
      </c>
      <c r="I12" s="3">
        <v>120000</v>
      </c>
      <c r="J12" s="3"/>
      <c r="K12" s="3"/>
      <c r="L12" s="3"/>
      <c r="M12" s="3"/>
      <c r="N12" s="3"/>
      <c r="O12" s="3"/>
      <c r="P12" s="54">
        <v>420000</v>
      </c>
      <c r="Q12" s="3"/>
      <c r="R12" s="3"/>
      <c r="S12" s="3"/>
      <c r="T12" s="55">
        <v>35000</v>
      </c>
      <c r="U12" s="54">
        <v>33000</v>
      </c>
      <c r="V12" s="3"/>
      <c r="W12" s="3"/>
      <c r="X12" s="3"/>
      <c r="Y12" s="3"/>
      <c r="Z12" s="3">
        <f>2817*1000</f>
        <v>2817000</v>
      </c>
      <c r="AA12" s="5">
        <f t="shared" si="0"/>
        <v>4081600</v>
      </c>
    </row>
    <row r="13" spans="1:27" ht="33" customHeight="1">
      <c r="A13" s="77">
        <v>9</v>
      </c>
      <c r="B13" s="51" t="s">
        <v>31</v>
      </c>
      <c r="C13" s="3">
        <v>129375</v>
      </c>
      <c r="D13" s="3">
        <v>107300</v>
      </c>
      <c r="E13" s="52">
        <v>160000</v>
      </c>
      <c r="F13" s="4">
        <v>940000</v>
      </c>
      <c r="G13" s="52">
        <v>17000</v>
      </c>
      <c r="H13" s="53">
        <v>84250</v>
      </c>
      <c r="I13" s="3">
        <v>120000</v>
      </c>
      <c r="J13" s="3"/>
      <c r="K13" s="3"/>
      <c r="L13" s="3"/>
      <c r="M13" s="3"/>
      <c r="N13" s="3"/>
      <c r="O13" s="3"/>
      <c r="P13" s="54">
        <v>420000</v>
      </c>
      <c r="Q13" s="3"/>
      <c r="R13" s="3"/>
      <c r="S13" s="3"/>
      <c r="T13" s="55">
        <v>35000</v>
      </c>
      <c r="U13" s="54">
        <v>33000</v>
      </c>
      <c r="V13" s="3"/>
      <c r="W13" s="3"/>
      <c r="X13" s="3"/>
      <c r="Y13" s="3"/>
      <c r="Z13" s="3">
        <f>2291*1000</f>
        <v>2291000</v>
      </c>
      <c r="AA13" s="5">
        <f t="shared" si="0"/>
        <v>4336925</v>
      </c>
    </row>
    <row r="14" spans="1:27" ht="33" customHeight="1">
      <c r="A14" s="78">
        <v>10</v>
      </c>
      <c r="B14" s="39" t="s">
        <v>32</v>
      </c>
      <c r="C14" s="3">
        <v>175950</v>
      </c>
      <c r="D14" s="3">
        <v>107300</v>
      </c>
      <c r="E14" s="52">
        <v>432000</v>
      </c>
      <c r="F14" s="4">
        <v>414800</v>
      </c>
      <c r="G14" s="52">
        <v>17000</v>
      </c>
      <c r="H14" s="53">
        <v>84250</v>
      </c>
      <c r="I14" s="3">
        <v>120000</v>
      </c>
      <c r="J14" s="3"/>
      <c r="K14" s="3"/>
      <c r="L14" s="3"/>
      <c r="M14" s="3"/>
      <c r="N14" s="3"/>
      <c r="O14" s="3"/>
      <c r="P14" s="54">
        <v>420000</v>
      </c>
      <c r="Q14" s="3"/>
      <c r="R14" s="3"/>
      <c r="S14" s="3"/>
      <c r="T14" s="55">
        <v>35000</v>
      </c>
      <c r="U14" s="54">
        <v>33000</v>
      </c>
      <c r="V14" s="3"/>
      <c r="W14" s="3"/>
      <c r="X14" s="3"/>
      <c r="Y14" s="3"/>
      <c r="Z14" s="3">
        <f>3154*1000</f>
        <v>3154000</v>
      </c>
      <c r="AA14" s="5">
        <f t="shared" si="0"/>
        <v>4993300</v>
      </c>
    </row>
    <row r="15" spans="1:27" ht="33" customHeight="1">
      <c r="A15" s="78">
        <v>11</v>
      </c>
      <c r="B15" s="39" t="s">
        <v>33</v>
      </c>
      <c r="C15" s="3">
        <v>127650</v>
      </c>
      <c r="D15" s="3">
        <v>127600</v>
      </c>
      <c r="E15" s="52">
        <v>80000</v>
      </c>
      <c r="F15" s="4">
        <v>254000</v>
      </c>
      <c r="G15" s="52">
        <v>17000</v>
      </c>
      <c r="H15" s="53">
        <v>84250</v>
      </c>
      <c r="I15" s="3">
        <v>120000</v>
      </c>
      <c r="J15" s="3"/>
      <c r="K15" s="3"/>
      <c r="L15" s="3"/>
      <c r="M15" s="3"/>
      <c r="N15" s="3"/>
      <c r="O15" s="3"/>
      <c r="P15" s="54">
        <v>420000</v>
      </c>
      <c r="Q15" s="3"/>
      <c r="R15" s="3"/>
      <c r="S15" s="3"/>
      <c r="T15" s="55">
        <v>35000</v>
      </c>
      <c r="U15" s="54">
        <v>33000</v>
      </c>
      <c r="V15" s="3"/>
      <c r="W15" s="3"/>
      <c r="X15" s="3"/>
      <c r="Y15" s="3"/>
      <c r="Z15" s="3">
        <f>2276*1000</f>
        <v>2276000</v>
      </c>
      <c r="AA15" s="5">
        <f t="shared" si="0"/>
        <v>3574500</v>
      </c>
    </row>
    <row r="16" spans="1:27" ht="33" customHeight="1">
      <c r="A16" s="78">
        <v>12</v>
      </c>
      <c r="B16" s="39" t="s">
        <v>34</v>
      </c>
      <c r="C16" s="3">
        <v>151800</v>
      </c>
      <c r="D16" s="3">
        <v>107300</v>
      </c>
      <c r="E16" s="52">
        <v>552000</v>
      </c>
      <c r="F16" s="4">
        <v>356400</v>
      </c>
      <c r="G16" s="52">
        <v>17000</v>
      </c>
      <c r="H16" s="53">
        <v>84250</v>
      </c>
      <c r="I16" s="3">
        <v>120000</v>
      </c>
      <c r="J16" s="3"/>
      <c r="K16" s="3"/>
      <c r="L16" s="3"/>
      <c r="M16" s="3"/>
      <c r="N16" s="3"/>
      <c r="O16" s="3"/>
      <c r="P16" s="54">
        <v>420000</v>
      </c>
      <c r="Q16" s="3"/>
      <c r="R16" s="3"/>
      <c r="S16" s="3"/>
      <c r="T16" s="55">
        <v>35000</v>
      </c>
      <c r="U16" s="54">
        <v>33000</v>
      </c>
      <c r="V16" s="3"/>
      <c r="W16" s="3"/>
      <c r="X16" s="3"/>
      <c r="Y16" s="3"/>
      <c r="Z16" s="3">
        <f>3192*1000</f>
        <v>3192000</v>
      </c>
      <c r="AA16" s="5">
        <f t="shared" si="0"/>
        <v>5068750</v>
      </c>
    </row>
    <row r="17" spans="1:27" ht="33" customHeight="1">
      <c r="A17" s="79">
        <v>13</v>
      </c>
      <c r="B17" s="39" t="s">
        <v>35</v>
      </c>
      <c r="C17" s="3">
        <v>150075</v>
      </c>
      <c r="D17" s="3">
        <v>130500</v>
      </c>
      <c r="E17" s="52">
        <v>336000</v>
      </c>
      <c r="F17" s="4">
        <v>218400</v>
      </c>
      <c r="G17" s="52">
        <v>17000</v>
      </c>
      <c r="H17" s="53">
        <v>84000</v>
      </c>
      <c r="I17" s="3">
        <v>120000</v>
      </c>
      <c r="J17" s="3"/>
      <c r="K17" s="3"/>
      <c r="L17" s="3"/>
      <c r="M17" s="3"/>
      <c r="N17" s="3"/>
      <c r="O17" s="3"/>
      <c r="P17" s="54">
        <v>420000</v>
      </c>
      <c r="Q17" s="3"/>
      <c r="R17" s="3"/>
      <c r="S17" s="3"/>
      <c r="T17" s="55">
        <v>35000</v>
      </c>
      <c r="U17" s="54">
        <v>33000</v>
      </c>
      <c r="V17" s="3"/>
      <c r="W17" s="3"/>
      <c r="X17" s="3"/>
      <c r="Y17" s="3"/>
      <c r="Z17" s="3">
        <f>2997*1000</f>
        <v>2997000</v>
      </c>
      <c r="AA17" s="5">
        <f t="shared" si="0"/>
        <v>4540975</v>
      </c>
    </row>
    <row r="18" spans="1:27" s="24" customFormat="1" ht="33" customHeight="1">
      <c r="A18" s="79">
        <v>14</v>
      </c>
      <c r="B18" s="39" t="s">
        <v>37</v>
      </c>
      <c r="C18" s="39"/>
      <c r="D18" s="39"/>
      <c r="E18" s="39"/>
      <c r="F18" s="56"/>
      <c r="G18" s="39"/>
      <c r="H18" s="39"/>
      <c r="I18" s="39"/>
      <c r="J18" s="41">
        <v>1171000</v>
      </c>
      <c r="K18" s="41">
        <v>965000</v>
      </c>
      <c r="L18" s="41">
        <v>1363000</v>
      </c>
      <c r="M18" s="42">
        <v>100000</v>
      </c>
      <c r="N18" s="39">
        <v>80000</v>
      </c>
      <c r="O18" s="42">
        <v>960000</v>
      </c>
      <c r="P18" s="39">
        <v>0</v>
      </c>
      <c r="Q18" s="42">
        <v>100000</v>
      </c>
      <c r="R18" s="42">
        <v>75000</v>
      </c>
      <c r="S18" s="42">
        <v>50000</v>
      </c>
      <c r="T18" s="39">
        <v>0</v>
      </c>
      <c r="U18" s="39">
        <v>0</v>
      </c>
      <c r="V18" s="55">
        <v>500000</v>
      </c>
      <c r="W18" s="80">
        <v>100000</v>
      </c>
      <c r="X18" s="55">
        <v>200000</v>
      </c>
      <c r="Y18" s="55">
        <v>500000</v>
      </c>
      <c r="Z18" s="64">
        <v>0</v>
      </c>
      <c r="AA18" s="5">
        <f t="shared" si="0"/>
        <v>6164000</v>
      </c>
    </row>
    <row r="19" spans="1:27" s="6" customFormat="1" ht="33" customHeight="1">
      <c r="A19" s="78"/>
      <c r="B19" s="57" t="s">
        <v>36</v>
      </c>
      <c r="C19" s="58">
        <f>SUM(C5:C18)</f>
        <v>1975125</v>
      </c>
      <c r="D19" s="58">
        <v>1624000</v>
      </c>
      <c r="E19" s="58">
        <f t="shared" ref="E19:U19" si="1">SUM(E5:E18)</f>
        <v>3200000</v>
      </c>
      <c r="F19" s="59">
        <f t="shared" si="1"/>
        <v>7387200</v>
      </c>
      <c r="G19" s="59">
        <f t="shared" si="1"/>
        <v>221000</v>
      </c>
      <c r="H19" s="60">
        <f t="shared" si="1"/>
        <v>1095000</v>
      </c>
      <c r="I19" s="40">
        <v>1560000</v>
      </c>
      <c r="J19" s="40">
        <f>SUM(J18)</f>
        <v>1171000</v>
      </c>
      <c r="K19" s="40">
        <f>SUM(K18)</f>
        <v>965000</v>
      </c>
      <c r="L19" s="40">
        <f>SUM(L18)</f>
        <v>1363000</v>
      </c>
      <c r="M19" s="40">
        <f>SUM(M18)</f>
        <v>100000</v>
      </c>
      <c r="N19" s="61">
        <v>80000</v>
      </c>
      <c r="O19" s="40">
        <f>SUM(O18)</f>
        <v>960000</v>
      </c>
      <c r="P19" s="40">
        <f>SUM(P5:P18)</f>
        <v>5460000</v>
      </c>
      <c r="Q19" s="40">
        <f>SUM(Q18)</f>
        <v>100000</v>
      </c>
      <c r="R19" s="40">
        <f>SUM(R18)</f>
        <v>75000</v>
      </c>
      <c r="S19" s="40">
        <f t="shared" ref="S19" si="2">SUM(S18)</f>
        <v>50000</v>
      </c>
      <c r="T19" s="40">
        <f t="shared" si="1"/>
        <v>455000</v>
      </c>
      <c r="U19" s="40">
        <f t="shared" si="1"/>
        <v>429000</v>
      </c>
      <c r="V19" s="81">
        <f>SUM(V18)</f>
        <v>500000</v>
      </c>
      <c r="W19" s="62">
        <f>SUM(W18)</f>
        <v>100000</v>
      </c>
      <c r="X19" s="81">
        <f>SUM(X18)</f>
        <v>200000</v>
      </c>
      <c r="Y19" s="81">
        <f>SUM(Y18)</f>
        <v>500000</v>
      </c>
      <c r="Z19" s="82">
        <f>SUM(Z5:Z18)</f>
        <v>42752000</v>
      </c>
      <c r="AA19" s="40">
        <f>SUM(C19:Z19)</f>
        <v>72322325</v>
      </c>
    </row>
    <row r="22" spans="1:27">
      <c r="H22" s="7"/>
      <c r="I22" s="7"/>
      <c r="J22" s="7"/>
      <c r="K22" s="7"/>
      <c r="L22" s="7"/>
    </row>
  </sheetData>
  <mergeCells count="3">
    <mergeCell ref="A1:AA1"/>
    <mergeCell ref="A2:AA2"/>
    <mergeCell ref="A3:A4"/>
  </mergeCells>
  <pageMargins left="0.70866141732283472" right="0.70866141732283472" top="0.74803149606299213" bottom="0.74803149606299213" header="0.31496062992125984" footer="0.31496062992125984"/>
  <pageSetup paperSize="5" scale="5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NLEP</vt:lpstr>
      <vt:lpstr>District wise Allocation</vt:lpstr>
      <vt:lpstr>'District wise Allocation'!Print_Area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</dc:creator>
  <cp:lastModifiedBy>Windows User</cp:lastModifiedBy>
  <cp:lastPrinted>2020-12-09T13:17:03Z</cp:lastPrinted>
  <dcterms:created xsi:type="dcterms:W3CDTF">2018-07-09T12:03:13Z</dcterms:created>
  <dcterms:modified xsi:type="dcterms:W3CDTF">2020-12-15T10:09:50Z</dcterms:modified>
</cp:coreProperties>
</file>