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20" windowWidth="20730" windowHeight="11160"/>
  </bookViews>
  <sheets>
    <sheet name="Data for QA and KK" sheetId="1" r:id="rId1"/>
    <sheet name="QA" sheetId="2" r:id="rId2"/>
    <sheet name="Kayakalp" sheetId="3" r:id="rId3"/>
    <sheet name="SSS" sheetId="6" r:id="rId4"/>
    <sheet name="NUHM Non-Metro" sheetId="4" r:id="rId5"/>
    <sheet name="NUHM Metro" sheetId="5" r:id="rId6"/>
    <sheet name="HR" sheetId="7" state="hidden" r:id="rId7"/>
  </sheets>
  <definedNames>
    <definedName name="_xlnm.Print_Area" localSheetId="2">Kayakalp!$A$1:$H$53</definedName>
    <definedName name="_xlnm.Print_Area" localSheetId="1">QA!$A$1:$G$65</definedName>
    <definedName name="_xlnm.Print_Titles" localSheetId="1">QA!$1:$2</definedName>
  </definedNames>
  <calcPr calcId="124519"/>
</workbook>
</file>

<file path=xl/calcChain.xml><?xml version="1.0" encoding="utf-8"?>
<calcChain xmlns="http://schemas.openxmlformats.org/spreadsheetml/2006/main">
  <c r="E76" i="2"/>
  <c r="E75"/>
  <c r="D74"/>
  <c r="E74" s="1"/>
  <c r="D73"/>
  <c r="E73" s="1"/>
  <c r="F72"/>
  <c r="E71"/>
  <c r="E70"/>
  <c r="E69"/>
  <c r="E68"/>
  <c r="F67"/>
  <c r="F8" i="7"/>
  <c r="J11" i="2"/>
  <c r="E42" i="3"/>
  <c r="E41"/>
  <c r="D40"/>
  <c r="E40" s="1"/>
  <c r="E39"/>
  <c r="E38"/>
  <c r="E37"/>
  <c r="E36"/>
  <c r="E35"/>
  <c r="E34"/>
  <c r="F34" s="1"/>
  <c r="E33"/>
  <c r="F33" s="1"/>
  <c r="F30"/>
  <c r="E30"/>
  <c r="N37"/>
  <c r="N31"/>
  <c r="N32"/>
  <c r="N33"/>
  <c r="N34"/>
  <c r="N35"/>
  <c r="N36"/>
  <c r="N30"/>
  <c r="J12" i="2" l="1"/>
  <c r="J13" s="1"/>
  <c r="C18"/>
  <c r="E5" i="7"/>
  <c r="K20" i="2"/>
  <c r="C19"/>
  <c r="E6" i="7"/>
  <c r="E11"/>
  <c r="E12"/>
  <c r="D10"/>
  <c r="E10" s="1"/>
  <c r="D9"/>
  <c r="E9" s="1"/>
  <c r="E7"/>
  <c r="E4"/>
  <c r="F3"/>
  <c r="E42" i="2"/>
  <c r="F35"/>
  <c r="F24"/>
  <c r="F4" l="1"/>
  <c r="E34" l="1"/>
  <c r="E20"/>
  <c r="L19"/>
  <c r="L18"/>
  <c r="J17"/>
  <c r="L17" s="1"/>
  <c r="J16"/>
  <c r="L16" s="1"/>
  <c r="J15"/>
  <c r="L15" s="1"/>
  <c r="O12" i="3"/>
  <c r="L12" s="1"/>
  <c r="O13"/>
  <c r="L13" s="1"/>
  <c r="O17"/>
  <c r="L17" s="1"/>
  <c r="O18"/>
  <c r="L18" s="1"/>
  <c r="O19"/>
  <c r="L19" s="1"/>
  <c r="O11"/>
  <c r="L11" s="1"/>
  <c r="N16"/>
  <c r="O16" s="1"/>
  <c r="L16" s="1"/>
  <c r="N15"/>
  <c r="O15" s="1"/>
  <c r="L15" s="1"/>
  <c r="N14"/>
  <c r="O14" s="1"/>
  <c r="L14" s="1"/>
  <c r="E19" i="2"/>
  <c r="E18"/>
  <c r="E40"/>
  <c r="E29"/>
  <c r="D23"/>
  <c r="C23"/>
  <c r="C17"/>
  <c r="E17" s="1"/>
  <c r="F29" i="3" l="1"/>
  <c r="F4" s="1"/>
  <c r="L20" i="2"/>
  <c r="J20"/>
  <c r="L20" i="3"/>
  <c r="O20"/>
  <c r="E37" i="2"/>
  <c r="E36"/>
  <c r="E27" l="1"/>
  <c r="E26"/>
  <c r="F21"/>
  <c r="E23"/>
  <c r="E22"/>
  <c r="F20"/>
  <c r="F14" s="1"/>
  <c r="F3" s="1"/>
  <c r="E9" i="1" l="1"/>
</calcChain>
</file>

<file path=xl/sharedStrings.xml><?xml version="1.0" encoding="utf-8"?>
<sst xmlns="http://schemas.openxmlformats.org/spreadsheetml/2006/main" count="655" uniqueCount="425">
  <si>
    <t>Name of The State</t>
  </si>
  <si>
    <t>Number of Total Districts</t>
  </si>
  <si>
    <t>Total Number</t>
  </si>
  <si>
    <t>District Hospitals</t>
  </si>
  <si>
    <t>CHCs</t>
  </si>
  <si>
    <t>PHCs</t>
  </si>
  <si>
    <t>SDHs</t>
  </si>
  <si>
    <t>UPHCs</t>
  </si>
  <si>
    <t>UCHCs</t>
  </si>
  <si>
    <t>Budget Head</t>
  </si>
  <si>
    <t xml:space="preserve">Unit Cost
(Rs. Lakhs)  </t>
  </si>
  <si>
    <t>Quantity / 
Target</t>
  </si>
  <si>
    <t>Budget
 (Rs. Lakhs)</t>
  </si>
  <si>
    <t>Required Budget (Rs. In Lakh)</t>
  </si>
  <si>
    <t>Justification</t>
  </si>
  <si>
    <t>Establishment cost of Quality Unit at state level (First Year only)</t>
  </si>
  <si>
    <t>2 Computer, 2 Laptop with 1 Printer, 1 Scanner, 1 Fax &amp; 1 Photocopier (First Year only)</t>
  </si>
  <si>
    <t>Air Conditioner ( First Year Only)</t>
  </si>
  <si>
    <t>Contingency &amp; Misc.</t>
  </si>
  <si>
    <t>Establishment cost of Quality units at districts (First Year Only)</t>
  </si>
  <si>
    <t xml:space="preserve">Quality assurance Training </t>
  </si>
  <si>
    <t>Any others</t>
  </si>
  <si>
    <t>Facility Level training on Swachh Bharat Abhiyan for DHs</t>
  </si>
  <si>
    <t>Facility Level training on Swachh Bharat Abhiyan for SDHs/CHCs</t>
  </si>
  <si>
    <t>Awareness Training Kayakalp</t>
  </si>
  <si>
    <t>Master Training on ''Swachh Bharat Abhiyan''</t>
  </si>
  <si>
    <t xml:space="preserve">External Assessor Training under Kayakalp </t>
  </si>
  <si>
    <t>Any Other Training</t>
  </si>
  <si>
    <t>Training</t>
  </si>
  <si>
    <t>Name of the Training</t>
  </si>
  <si>
    <t>Name of Consultant</t>
  </si>
  <si>
    <t>Designation</t>
  </si>
  <si>
    <t>Date of Joining</t>
  </si>
  <si>
    <t>Human Resource Under NQAS and Kayakalp (State and Districts Position)</t>
  </si>
  <si>
    <t>Justifications</t>
  </si>
  <si>
    <t>Remarks</t>
  </si>
  <si>
    <t>Facility level Training on ''Swachh Bharat Abhiyan'' for District Hospitals</t>
  </si>
  <si>
    <t>Facility level Training on ''Swachh Bharat Abhiyan'' for SDHs and CHCs</t>
  </si>
  <si>
    <t>Facility level Training on ''Swachh Bharat Abhiyan'' for PHCs</t>
  </si>
  <si>
    <t>Internal Assessment of DHs</t>
  </si>
  <si>
    <t>Internal Assessment of SDHs/CHCs</t>
  </si>
  <si>
    <t>Internal Assessment of PHCs</t>
  </si>
  <si>
    <t>Peer Assessment of DHs</t>
  </si>
  <si>
    <t>Peer Assessment of CHCs</t>
  </si>
  <si>
    <t>Peer Assessment of PHCs</t>
  </si>
  <si>
    <t>External Assessment of DHs</t>
  </si>
  <si>
    <t>External Assessment of SDHs/CHCs</t>
  </si>
  <si>
    <t>External Assessment of PHCs</t>
  </si>
  <si>
    <t>Kayakalp Awards</t>
  </si>
  <si>
    <t>Award money for best District Hospital (Large State &gt;10 Districts)</t>
  </si>
  <si>
    <t>Runner-up district hospital (Large State with 26 to 50 District Hospitals)</t>
  </si>
  <si>
    <t>IInd Runner-up district hospital (Large State with &gt;50 District Hospitals)</t>
  </si>
  <si>
    <t xml:space="preserve">Award money for best SDH/CHC </t>
  </si>
  <si>
    <t>Award for Best PHC for each districts</t>
  </si>
  <si>
    <t>Commendation award DHs</t>
  </si>
  <si>
    <t>Commendation award SDHs/CHCs</t>
  </si>
  <si>
    <t>Commendation award PHCs</t>
  </si>
  <si>
    <t>Support for Implementation of Kayakalp (For Traversing gaps)</t>
  </si>
  <si>
    <t>Contingencies</t>
  </si>
  <si>
    <t>Contingency for Large State</t>
  </si>
  <si>
    <t>Contingency for Small State</t>
  </si>
  <si>
    <t>Swachh Swasth sarvatra</t>
  </si>
  <si>
    <t>Cost of State Certification (DH/SDH)</t>
  </si>
  <si>
    <t xml:space="preserve">NQAS Incentives for DH/SDH nationally certified </t>
  </si>
  <si>
    <t>U13.1.4</t>
  </si>
  <si>
    <t>9.5.25.3</t>
  </si>
  <si>
    <t>Any Other activities( Three Bucket System, wire mesh work, cattle traps etc.)</t>
  </si>
  <si>
    <t>U13.3</t>
  </si>
  <si>
    <t>13.2.1</t>
  </si>
  <si>
    <t>13.2.3</t>
  </si>
  <si>
    <t>13.2.4</t>
  </si>
  <si>
    <t>13.1.1</t>
  </si>
  <si>
    <t>13.1.2</t>
  </si>
  <si>
    <t>Support for Hospital/ Quality Manager</t>
  </si>
  <si>
    <t>Particulars</t>
  </si>
  <si>
    <t>Unit of Measure</t>
  </si>
  <si>
    <t xml:space="preserve">Unit Cost 
(Rs)  </t>
  </si>
  <si>
    <t xml:space="preserve">Unit Cost
(Rs. Lakhs) </t>
  </si>
  <si>
    <t>State Assessment of Urban CHC</t>
  </si>
  <si>
    <t>State Assessment of Urban PHC</t>
  </si>
  <si>
    <t>National Assessment of Urban CHC</t>
  </si>
  <si>
    <t>National Assessment of Urban PHC</t>
  </si>
  <si>
    <t>Incentives for UCHCs NQAS certified</t>
  </si>
  <si>
    <t>Incentives for UPHCs NQAS certified</t>
  </si>
  <si>
    <t>Kayakalp</t>
  </si>
  <si>
    <t>Internal Assessment of UCHC</t>
  </si>
  <si>
    <t>Peer Assessment of UCHC</t>
  </si>
  <si>
    <t>External Assessment of UCHC</t>
  </si>
  <si>
    <t>Internal Assessment of UPHC</t>
  </si>
  <si>
    <t>Peer Assessment of UPHC</t>
  </si>
  <si>
    <t>External Assessment of UPHC</t>
  </si>
  <si>
    <t>Award Money for Best UCHC</t>
  </si>
  <si>
    <t>Award Money for Runner-up UCHC(If Applicable)</t>
  </si>
  <si>
    <t>Commendation awards for all winner UCHCs</t>
  </si>
  <si>
    <t>Award money for best UPHC</t>
  </si>
  <si>
    <t>Award money for 1st Runner-up UPHC (If Applicable)</t>
  </si>
  <si>
    <t>Award money for 2nd Runner-up UPHC (If Applicable)</t>
  </si>
  <si>
    <t>Commendation awards for all winner UPHCs</t>
  </si>
  <si>
    <t>Support for Implementation of Kayakalp</t>
  </si>
  <si>
    <t>Swachh Swasth Sarvatra</t>
  </si>
  <si>
    <t>Kayakalp Programme</t>
  </si>
  <si>
    <t>Number of DHs level facilities under Kayakalp</t>
  </si>
  <si>
    <t>Number of SDH and CHCs level facilities under Kayakalp</t>
  </si>
  <si>
    <t>Number of PHCs under Kayakalp</t>
  </si>
  <si>
    <t>Facilities</t>
  </si>
  <si>
    <t>Number of UCHCs under Kayakalp</t>
  </si>
  <si>
    <t>Number of DHs level facilities Won Kayakalp Awards</t>
  </si>
  <si>
    <t>Number of SDH and CHCs level facilities Won Kayakalp Awards</t>
  </si>
  <si>
    <t>Number of PHCs Won Kayakalp Awards</t>
  </si>
  <si>
    <t>Number of UCHCs Won Kayakalp Awards</t>
  </si>
  <si>
    <t>Number of Cluster selected for UPHCs under Kayakalp Programme</t>
  </si>
  <si>
    <t>Cost of State Certification (CHC)</t>
  </si>
  <si>
    <t>Cost of State Certification (PHC)</t>
  </si>
  <si>
    <t xml:space="preserve">NQAS Incentives for CHC Nationally Certified </t>
  </si>
  <si>
    <t xml:space="preserve">NQAS Incentives for PHC Nationally Certified </t>
  </si>
  <si>
    <t>Award money for Runner-up  SDH/CHC (&gt;10 Districts)</t>
  </si>
  <si>
    <t>State Mentoring visits by SQAU</t>
  </si>
  <si>
    <t>District Mentoring visits by DQAU</t>
  </si>
  <si>
    <t>Proposed FMR Code</t>
  </si>
  <si>
    <t>Proposed FMR</t>
  </si>
  <si>
    <t>11.24.4.5</t>
  </si>
  <si>
    <t>State Consultant QA</t>
  </si>
  <si>
    <t>State Consultant PH</t>
  </si>
  <si>
    <t>State Consultant QM</t>
  </si>
  <si>
    <t>District Consultant QA</t>
  </si>
  <si>
    <t>District Consultant PH</t>
  </si>
  <si>
    <t>District Consultant QM</t>
  </si>
  <si>
    <t>Facility Quality Mangers/Hospital Managers</t>
  </si>
  <si>
    <t>Monitoring and Supervision cum mentoring</t>
  </si>
  <si>
    <t>9.5.25.2</t>
  </si>
  <si>
    <t>Quality Assurance assessment</t>
  </si>
  <si>
    <t>13.1.3</t>
  </si>
  <si>
    <t>13.1.5</t>
  </si>
  <si>
    <t>13.1.4</t>
  </si>
  <si>
    <t>LaQshya Certification and recertification</t>
  </si>
  <si>
    <t>Cost of National External Assessment (DH/SDH)</t>
  </si>
  <si>
    <t>Cost of National External Assessment (CHC)</t>
  </si>
  <si>
    <t>Cost of National External assessment (PHC)</t>
  </si>
  <si>
    <t>Cost of National External Assessment (Medical College)</t>
  </si>
  <si>
    <t>Cost of State Assessment (DH/SDH)</t>
  </si>
  <si>
    <t>Quality Assurance Implementation (For traversing gaps)</t>
  </si>
  <si>
    <t>Calibration</t>
  </si>
  <si>
    <t>IEC/BCC activities under NQAP,LaQshya, Kayakalp and Mera Aspataal</t>
  </si>
  <si>
    <t>Signages- Approach road, departmental, directional and any other facility level signages</t>
  </si>
  <si>
    <t>Printing of SOPs</t>
  </si>
  <si>
    <t>Kayakalp and Swachh Swasth Sarvatra</t>
  </si>
  <si>
    <t>National Quality Assurance Programme</t>
  </si>
  <si>
    <t>Kayakalp Training</t>
  </si>
  <si>
    <t>9.5.25.6</t>
  </si>
  <si>
    <t>State Kayakalp cum SBA-Master Assessor training (2 Days)</t>
  </si>
  <si>
    <t>Regional/District Level trainings under Kayakalp</t>
  </si>
  <si>
    <t>Facility level Training on ''Swachh Bharat Abhiyan'' for HWCs</t>
  </si>
  <si>
    <t>Internal Assessment of HWCs</t>
  </si>
  <si>
    <t>Peer Assessment of HWCs</t>
  </si>
  <si>
    <t>External Assessment of HWCs</t>
  </si>
  <si>
    <t>Training under Swachh Swasth Sarvatra</t>
  </si>
  <si>
    <t>9.5.25.4</t>
  </si>
  <si>
    <t>9.5.25.5</t>
  </si>
  <si>
    <t>Award for Best HWC for each districts (10-25 SC-HWC)</t>
  </si>
  <si>
    <t>Award for Runner-up HWC for  districts (26-50 SC-HWC)</t>
  </si>
  <si>
    <t>Award for 2nd Runner-up HWC for  districts (&gt;50 SC-HWC)</t>
  </si>
  <si>
    <t>Commendation award HWCs</t>
  </si>
  <si>
    <t>13.2.5</t>
  </si>
  <si>
    <t>13.2.6</t>
  </si>
  <si>
    <t>16.1.2.1.10</t>
  </si>
  <si>
    <t>16.1.2.1.11</t>
  </si>
  <si>
    <t>State Quality Assurance Committee (Review Meeting)</t>
  </si>
  <si>
    <t>District Quality Assurance Units &amp; District Hospital Quality Manager   (Operational Cost,  Monitoring &amp; Supervision cum mentoring)</t>
  </si>
  <si>
    <t>State Quality Assurance Units  (Operational cost, Monitoring &amp; Supervision cum mentoring)</t>
  </si>
  <si>
    <t>Quality Assurance (NQAS)</t>
  </si>
  <si>
    <t>U13.2</t>
  </si>
  <si>
    <t>Quality Assurance Monitoring cum mentoring</t>
  </si>
  <si>
    <t>Quality Assurance incentives</t>
  </si>
  <si>
    <t>Quality Assurance Implementation (traversing gaps)</t>
  </si>
  <si>
    <t>Mera Aspataal/Patient feedback system</t>
  </si>
  <si>
    <t>U13.1.2</t>
  </si>
  <si>
    <t>U.13.1.3</t>
  </si>
  <si>
    <t>U13.2.2</t>
  </si>
  <si>
    <t>U13.2.3</t>
  </si>
  <si>
    <t>U13.2.1</t>
  </si>
  <si>
    <t>Any other</t>
  </si>
  <si>
    <t>Any other activities under QA, Kayakalp</t>
  </si>
  <si>
    <t>QA Committee at city level</t>
  </si>
  <si>
    <t>Meetings, Workshops etc.</t>
  </si>
  <si>
    <t>NUHM Non Metro</t>
  </si>
  <si>
    <t>S.No</t>
  </si>
  <si>
    <t>Name of ODF Block</t>
  </si>
  <si>
    <t>Name of Mapped CHCs</t>
  </si>
  <si>
    <t>Like Signage's, SOPs etc.</t>
  </si>
  <si>
    <t>Strengthening of UCHC/UPHC in ODF Ward/City for achieving high level of cleanliness to meet Kayakalp Standards (Rs. 10.00 Lakhs/ UCHC &amp; Rs 50,000 for UPHCs in ODF Ward/City)</t>
  </si>
  <si>
    <t>Strengthening of CHC in ODF Block for achieving high level of cleanliness to meet Kayakalp Standards (Rs. 10.00 Lakhs/ CHC in ODF Block)</t>
  </si>
  <si>
    <t>Cost of electricity, telephone, Internet, printing , stationary etc.)</t>
  </si>
  <si>
    <t>Printing of SOPs for Implementation of NQAS, Kayakalp, LaQshya</t>
  </si>
  <si>
    <t>Quality Assurance Certification and Recertification</t>
  </si>
  <si>
    <t>Cost of re certification (DH,SDH,CHC,PHC)</t>
  </si>
  <si>
    <t>Number of UPHCs under Kayakalp</t>
  </si>
  <si>
    <t>Number of UPHCs Won Kayakalp Awards</t>
  </si>
  <si>
    <t>District  Quality Assurance Committee (Review Meeting)</t>
  </si>
  <si>
    <t>Name of ODF Ward/City</t>
  </si>
  <si>
    <t>SSS (Rural)</t>
  </si>
  <si>
    <t>SSS (Urban)</t>
  </si>
  <si>
    <t>9.5.25.1</t>
  </si>
  <si>
    <t>State level TOT</t>
  </si>
  <si>
    <t>District Level training</t>
  </si>
  <si>
    <t xml:space="preserve">AERB </t>
  </si>
  <si>
    <t>EQAS for Labs</t>
  </si>
  <si>
    <t>Mera-Aspataal Implementation/ Operationalisation of Patient Feedback System</t>
  </si>
  <si>
    <t>Specific Interventions for promotion of patient safety</t>
  </si>
  <si>
    <t>Any other (please specify)</t>
  </si>
  <si>
    <t>13.1.1.1</t>
  </si>
  <si>
    <t>13.1.1.2</t>
  </si>
  <si>
    <t>13.1.1.3</t>
  </si>
  <si>
    <t>13.1.1.4</t>
  </si>
  <si>
    <t>13.1.1.5</t>
  </si>
  <si>
    <t>13.1.1.6</t>
  </si>
  <si>
    <t>Cost of National External assessment (CHC)</t>
  </si>
  <si>
    <t>Cost of re certification (Medical Colleges, DH,SDH,CHC)</t>
  </si>
  <si>
    <t>13.1.6</t>
  </si>
  <si>
    <t>13.2.2</t>
  </si>
  <si>
    <t>13.2.3.1</t>
  </si>
  <si>
    <t>Biomedical Waste Management</t>
  </si>
  <si>
    <t>13.2.3.2</t>
  </si>
  <si>
    <t>Consumables &amp; PPE</t>
  </si>
  <si>
    <t>13.2.3.3</t>
  </si>
  <si>
    <t>Liquid Waste Treatment &amp; Disposal</t>
  </si>
  <si>
    <t>13.2.3.4</t>
  </si>
  <si>
    <t>16.4.2.1.2</t>
  </si>
  <si>
    <t>16.4.1.3.2</t>
  </si>
  <si>
    <t>16.1.4.2.1</t>
  </si>
  <si>
    <t>16.1.4.1.3</t>
  </si>
  <si>
    <t>U.9.5</t>
  </si>
  <si>
    <t>IA Cum SPT training for Urban Health facilities</t>
  </si>
  <si>
    <t>Kayakalp training at State Level</t>
  </si>
  <si>
    <t>Kayakalp training at District/City Level</t>
  </si>
  <si>
    <t>Swachh Bharat Abhiyan Training at facility level</t>
  </si>
  <si>
    <t>TOT training at State level</t>
  </si>
  <si>
    <t>TOT training at District/City level</t>
  </si>
  <si>
    <t>Any proposal of training in cascading mode</t>
  </si>
  <si>
    <t>Mera Aspataal</t>
  </si>
  <si>
    <t>Training for implementation of Mera Aspataal</t>
  </si>
  <si>
    <t>Any other training</t>
  </si>
  <si>
    <t>U.13.1.1</t>
  </si>
  <si>
    <t>Quality Assurance Assessments</t>
  </si>
  <si>
    <t>U.13.1</t>
  </si>
  <si>
    <t>U13.2.4</t>
  </si>
  <si>
    <t>U13.2.5</t>
  </si>
  <si>
    <t>Proposal for Signages, three buckets systems etc.</t>
  </si>
  <si>
    <t>Any activity for implementation of Mera Aspataal or Patient feedback system</t>
  </si>
  <si>
    <t>U.16.1.2.1</t>
  </si>
  <si>
    <t>NUHM Metro</t>
  </si>
  <si>
    <t>Mera Aspataal training</t>
  </si>
  <si>
    <t>Total Training till FY 2020-21</t>
  </si>
  <si>
    <t>Training Proposed for FY 2021-22</t>
  </si>
  <si>
    <t>Number of Hospital proposed for State Citification in FY 2021-22</t>
  </si>
  <si>
    <t>Number of Hospital proposed for National Citification in FY 2021-22</t>
  </si>
  <si>
    <t>QA &amp; Kayakalp - Annexure for FY 2021-22</t>
  </si>
  <si>
    <t>In FY 2020-21</t>
  </si>
  <si>
    <t>In FY 2021.-22(Proposed)</t>
  </si>
  <si>
    <t>Health Facility</t>
  </si>
  <si>
    <t>Total number of state level  NQAS Certified facilities (cumulative)</t>
  </si>
  <si>
    <t>Total number of National level  NQAS Certified facilities (cumulative)</t>
  </si>
  <si>
    <t>HWC(SC)</t>
  </si>
  <si>
    <t>Total</t>
  </si>
  <si>
    <t>NQAS-IA cum SPT virtual training -Urban Health (4 days)</t>
  </si>
  <si>
    <t>NQAS- Service Provider Training -Urban Health (3 days)</t>
  </si>
  <si>
    <t>NQAS- Internal Assessor training-Urban Health (2 days)</t>
  </si>
  <si>
    <t>Number of HWCs-(SC) under Kayakalp</t>
  </si>
  <si>
    <t>Number of HWCs (SC) Won Kayakalp Awards</t>
  </si>
  <si>
    <t>Cost of National External assessment (HWC)</t>
  </si>
  <si>
    <t>Cost of State Certification (HWC)</t>
  </si>
  <si>
    <t xml:space="preserve">NQAS Incentives for HWC Nationally Certified </t>
  </si>
  <si>
    <t>Facility Level training on Swachh Bharat Abhiyan for HWCs(SC)</t>
  </si>
  <si>
    <t>NQAS- Internal Assessor training 
(2 days)</t>
  </si>
  <si>
    <t>NQAS-IA cum SPT virtual training 
(4 days)</t>
  </si>
  <si>
    <t>NQAS- Service Provider Training 
(3 days)</t>
  </si>
  <si>
    <t>FMR Code</t>
  </si>
  <si>
    <t>TISS (PGDHQM)</t>
  </si>
  <si>
    <t>State level Internal Assessors cum Service Provider  (3 Days)-Physical</t>
  </si>
  <si>
    <t>Virtual IA-Cum SPT trainings under QA (4 Days)</t>
  </si>
  <si>
    <t>Regional/District Level QA trainings (Physical/Virtual)</t>
  </si>
  <si>
    <t>Any Other QA Training (Physical/Virtual)</t>
  </si>
  <si>
    <t>Kayakalp Assessments</t>
  </si>
  <si>
    <t>Kayakalp Assessment</t>
  </si>
  <si>
    <t>Kayakalp Award Money</t>
  </si>
  <si>
    <t>Facility Level training on Swachh Bharat Abhiyan for PHCs &amp; UPHCs</t>
  </si>
  <si>
    <t>12.2.7</t>
  </si>
  <si>
    <t>QAC Misc. (IT Based application  etc.)</t>
  </si>
  <si>
    <t>U.9.2.9</t>
  </si>
  <si>
    <t>U.9.2.10</t>
  </si>
  <si>
    <t>U.9.2.11</t>
  </si>
  <si>
    <t>U.9.2.12</t>
  </si>
  <si>
    <t>U.9.2.13</t>
  </si>
  <si>
    <t>Name of Mapped UCHCs</t>
  </si>
  <si>
    <t>Name of Mapped UPHCs</t>
  </si>
  <si>
    <t>Andhra Pradesh</t>
  </si>
  <si>
    <t>MCHs</t>
  </si>
  <si>
    <t>--</t>
  </si>
  <si>
    <t>Proposed</t>
  </si>
  <si>
    <t>28+2+195</t>
  </si>
  <si>
    <t>In Process</t>
  </si>
  <si>
    <t>District</t>
  </si>
  <si>
    <t xml:space="preserve">State Level </t>
  </si>
  <si>
    <t>State Consultant for QA &amp; QC</t>
  </si>
  <si>
    <t>Dr G Narendra Kumar</t>
  </si>
  <si>
    <t>29.01.2018</t>
  </si>
  <si>
    <t>O/o CH&amp;FW, Gollapudi, Vijayawada</t>
  </si>
  <si>
    <t>State Consultant for Public Health</t>
  </si>
  <si>
    <t>A.Vasu Babu</t>
  </si>
  <si>
    <t>20.03.2020</t>
  </si>
  <si>
    <t>State Admin cum Programme Assistant</t>
  </si>
  <si>
    <t>Pedala Srinivasa Rao</t>
  </si>
  <si>
    <t>12.11.2015</t>
  </si>
  <si>
    <t>District Level</t>
  </si>
  <si>
    <t>District Quality Consultant</t>
  </si>
  <si>
    <t>Ravikumar Mantri</t>
  </si>
  <si>
    <t>16.11.2015</t>
  </si>
  <si>
    <t>Srikakulam</t>
  </si>
  <si>
    <t>District Hospital Quality Manager</t>
  </si>
  <si>
    <t>P. Ranjini</t>
  </si>
  <si>
    <t>District Consultant for PH</t>
  </si>
  <si>
    <t>Vaddi palli Subramanyam</t>
  </si>
  <si>
    <t>07.03.2019</t>
  </si>
  <si>
    <t>vacant position</t>
  </si>
  <si>
    <t>Vizinagaram</t>
  </si>
  <si>
    <t>M. Geetha Priya</t>
  </si>
  <si>
    <t>21.11.2015</t>
  </si>
  <si>
    <t>Chitikela Tulasi</t>
  </si>
  <si>
    <t>02.03.2019</t>
  </si>
  <si>
    <t>Sreenivas Kuppili</t>
  </si>
  <si>
    <t>15.12.2015</t>
  </si>
  <si>
    <t>Visakhapatnam</t>
  </si>
  <si>
    <t>Sankeerthana Thalari</t>
  </si>
  <si>
    <t>31.01.2018</t>
  </si>
  <si>
    <t>Saketi S Bhagya Rekha</t>
  </si>
  <si>
    <t>Sabbita Sudha Lalitha</t>
  </si>
  <si>
    <t>East Godavari</t>
  </si>
  <si>
    <t>Naveena Kandula</t>
  </si>
  <si>
    <t>Manoj Kumar Kodi</t>
  </si>
  <si>
    <t>19.11.2015</t>
  </si>
  <si>
    <t>West Godavari</t>
  </si>
  <si>
    <t>Jhansi Durga Rani</t>
  </si>
  <si>
    <t>20.11.2015</t>
  </si>
  <si>
    <t>Vengala Vara Pradad</t>
  </si>
  <si>
    <t>06.03.2019</t>
  </si>
  <si>
    <t>Dr.Krishna Chaitanya.M</t>
  </si>
  <si>
    <t>Krishna</t>
  </si>
  <si>
    <t>Kranthi Sandya . B</t>
  </si>
  <si>
    <t>17.11.2015</t>
  </si>
  <si>
    <t>Sheeba Rani Dondapati</t>
  </si>
  <si>
    <t>08.03.2019</t>
  </si>
  <si>
    <t>M.Vasudeva Raju</t>
  </si>
  <si>
    <t>Guntur</t>
  </si>
  <si>
    <t xml:space="preserve">Vasu Babu Adapa </t>
  </si>
  <si>
    <t>Karasala Madhavi</t>
  </si>
  <si>
    <t>01.03.2019</t>
  </si>
  <si>
    <t>Sai Charan Kumar Pakala</t>
  </si>
  <si>
    <t>Prakasam</t>
  </si>
  <si>
    <t>Krishna Prasad Neela</t>
  </si>
  <si>
    <t>Lvanya Kumar Patnam</t>
  </si>
  <si>
    <t>Peddisetty Kranthi</t>
  </si>
  <si>
    <t>07.12.2015</t>
  </si>
  <si>
    <t>Nellore</t>
  </si>
  <si>
    <t>A. Bharath Bhushan</t>
  </si>
  <si>
    <t>AS Murali Krishna</t>
  </si>
  <si>
    <t>Niranjan Reddy Kamasani</t>
  </si>
  <si>
    <t>Chittoor</t>
  </si>
  <si>
    <t>Divya Deepthi Panditi</t>
  </si>
  <si>
    <t>01.02.2018</t>
  </si>
  <si>
    <t>Hari Krishna NSR</t>
  </si>
  <si>
    <t>Md Murthujavali</t>
  </si>
  <si>
    <t>Kadapa</t>
  </si>
  <si>
    <t xml:space="preserve">R. Stephen Paul </t>
  </si>
  <si>
    <t>Vidudala Sailaja</t>
  </si>
  <si>
    <t>M. Abdul Khader</t>
  </si>
  <si>
    <t>18.11.2015</t>
  </si>
  <si>
    <t>Anantapur</t>
  </si>
  <si>
    <t>Roopkumar Boya</t>
  </si>
  <si>
    <t>13.11.2015</t>
  </si>
  <si>
    <t>Alabazar Lakshmanswamy</t>
  </si>
  <si>
    <t>Dr.Sarala Devi Chebathini</t>
  </si>
  <si>
    <t>30.01.2018</t>
  </si>
  <si>
    <t>Kurnool</t>
  </si>
  <si>
    <t>Bokke Ramesh Naik</t>
  </si>
  <si>
    <t>R Prabavathy Reddy</t>
  </si>
  <si>
    <t>LaQshya Visits and Baseline Assessment</t>
  </si>
  <si>
    <t>Incentivation on attainment of NQAS Certification</t>
  </si>
  <si>
    <t>Any Other 
Incentivation on attainment of LaQshya Certification</t>
  </si>
  <si>
    <t>lumspum</t>
  </si>
  <si>
    <t>Ongoing activity, being continued</t>
  </si>
  <si>
    <t>State Programme cum Admin Assistant</t>
  </si>
  <si>
    <t>District Programme cum Admin Assistant</t>
  </si>
  <si>
    <t xml:space="preserve">Ongoing  Activity, being continued, proposed to reorientation will be taken to conduct QA Training for Internal assessors at State and District level @ Rs. 2,66,000/- 
Ongoing Activity, being continued, proposed to reorientation will be taken to conduct QA Training for Quality Assurance Service Providers Training @ Rs. 3,35,000/- </t>
  </si>
  <si>
    <t xml:space="preserve">Ongoing activity, being continued proposing budget for Quality Assurance Assessment  District  Quality assessment cum Mentoring Visit (per district Rs.36,000/- * 13 Dists * 12 months) = Rs.56,16,000/- 
(NQAS visits, Surveillance visits, Audits, Facility Level Trainings) </t>
  </si>
  <si>
    <t>Ongoing activity being continued (CHC – 120 for NQAS External Assessment  @ Rs. 1,46,000/- per facility totally: Rs.1,75,20,000/-</t>
  </si>
  <si>
    <t>LaQshya Ongoing activity. Budget for Incentive for LaQshya certified hospitals DH – Proddatur - Labor Room - Full Certification - 3 Lakhs
DH – Hindupur - Labor Room - Deemed LaQshya Certified with Conditionality - 3 Lakhs
AH – Srikalahasti - Labor Room - Deemed LaQshya Certified with Conditionality - 2 Lakhs
Total Amount releases for DH/AH: Rs.8,00,000/-  Incentives for LaQshya 3 certified Hospitals.</t>
  </si>
  <si>
    <r>
      <t>New activity, being continued proposing budget for</t>
    </r>
    <r>
      <rPr>
        <b/>
        <sz val="11"/>
        <rFont val="Cambria"/>
        <family val="1"/>
        <scheme val="major"/>
      </rPr>
      <t xml:space="preserve"> EQAS for Labs</t>
    </r>
    <r>
      <rPr>
        <sz val="11"/>
        <rFont val="Cambria"/>
        <family val="1"/>
        <scheme val="major"/>
      </rPr>
      <t xml:space="preserve"> for each facilities amount of Rs.2,000/- CHC-175, PHC- 1116 facilities total amount of Rs. 2,000/- * 1291 = Rs. 25,82,000/-</t>
    </r>
  </si>
  <si>
    <r>
      <t>Ongoing activity being continued 12 facilities will be assessed for certification  by 2 external assessors for 2 days for certification in @ 1,46,000/- per facility totally amount of Rs. 35,04,000/- (</t>
    </r>
    <r>
      <rPr>
        <b/>
        <sz val="11"/>
        <rFont val="Cambria"/>
        <family val="1"/>
        <scheme val="major"/>
      </rPr>
      <t>Medical Colleges LR&amp; OT</t>
    </r>
    <r>
      <rPr>
        <sz val="11"/>
        <rFont val="Cambria"/>
        <family val="1"/>
        <scheme val="major"/>
      </rPr>
      <t>)</t>
    </r>
  </si>
  <si>
    <r>
      <t>Ongoing activity being continued 12 facilities will be assessed for certification  by 2 external assessors for 2 days for certification in @ 1,46,000/- per facility totally amount of Rs. 35,04,000/-   (</t>
    </r>
    <r>
      <rPr>
        <b/>
        <sz val="11"/>
        <rFont val="Cambria"/>
        <family val="1"/>
        <scheme val="major"/>
      </rPr>
      <t>DH/AH facilities LR&amp; OT</t>
    </r>
    <r>
      <rPr>
        <sz val="11"/>
        <rFont val="Cambria"/>
        <family val="1"/>
        <scheme val="major"/>
      </rPr>
      <t>)</t>
    </r>
  </si>
  <si>
    <r>
      <t xml:space="preserve">Ongoing activity, being continued proposing budget for Incentive for NQAS certified hospitals 72 certified facilities - Full Certification per  Bed Rs10,000/- and Conditionality per Bed: Rs7,000/- (Justification enclosed) Totally Beds : 6238, Amount : </t>
    </r>
    <r>
      <rPr>
        <b/>
        <sz val="11"/>
        <rFont val="Cambria"/>
        <family val="1"/>
        <scheme val="major"/>
      </rPr>
      <t>Rs. 6,41,50,000/-</t>
    </r>
  </si>
  <si>
    <t>Lumspum</t>
  </si>
  <si>
    <t>Ongoing activity. To traverse the gaps identified during base line assessments at each hospital  like Emergency Drug crash carts, signage boards, IEC Material Dispaly Boards for BMW colour coded bins, curtain partitions at OP  examination room &amp; disaster evacuation plan, intercom facility,  lead Aprons, complaint box, citizens charter display boards, curtain / screens / partition in patient care area etc.  (@ Rs.80,000/- Lakhs per CHC for 65 CHCs) = Rs. 52,00,000/-  (@ Rs.30,000/- lakhs per PHC for 942 PHCs) = Rs.2,82,60,000/- Totally amount of Rs. 33,46,00,000/-</t>
  </si>
  <si>
    <t>Ongoing activity being continued (DH/SDH/CHC/PHC-72, State Level ReAssessment) @ Rs. 20,000/- per facility  totally: Rs.14,40,000/-</t>
  </si>
  <si>
    <r>
      <t>Ongoing activity being continued 3 facilities will be assessed for certification  by 2 Internal assessors for 2 days for State Assessment in @ 20,000/- per facility totally amount of Rs. 60,000/- (</t>
    </r>
    <r>
      <rPr>
        <b/>
        <sz val="11"/>
        <rFont val="Cambria"/>
        <family val="1"/>
        <scheme val="major"/>
      </rPr>
      <t>DH/AH facilities LR&amp; OT</t>
    </r>
    <r>
      <rPr>
        <sz val="11"/>
        <rFont val="Cambria"/>
        <family val="1"/>
        <scheme val="major"/>
      </rPr>
      <t>)</t>
    </r>
  </si>
  <si>
    <t>LaQshya facilities once in a month to fill the gaps and preparing facilities for LaQshya Certification District mentoring visits  for Dist Quality Team</t>
  </si>
  <si>
    <t>Ongoing activity being continued, Quality team will visit  50 facilities * 12 months * 3  Times to fill the gaps and preparing facility for LaQshya certification, total 12 visit per facility in year. total 50 facilities @ 3200 per visit  totally amount of Rs: 19,20,000/- (3200*50*12)</t>
  </si>
  <si>
    <t>HR under Quality Assurance Programme - State Level</t>
  </si>
  <si>
    <t>HR under Quality Assurance Programme - District Level</t>
  </si>
  <si>
    <r>
      <t xml:space="preserve">New activity as per the proposal of the to recruit for the post of Distric Quality Monitor to monitoring the Certified facilities for sustainability this  was already sanctioned as per the Operational Guidelines for Quality Assurance in Public Health facilities 2013 and Collection, Compilation and regular updating of data, to regularly update DQAC </t>
    </r>
    <r>
      <rPr>
        <b/>
        <sz val="11"/>
        <rFont val="Cambria"/>
        <family val="1"/>
        <scheme val="major"/>
      </rPr>
      <t>(each district 1 postion</t>
    </r>
    <r>
      <rPr>
        <sz val="11"/>
        <rFont val="Cambria"/>
        <family val="1"/>
        <scheme val="major"/>
      </rPr>
      <t xml:space="preserve"> 13 positions) = 13*30000*12 = 46,80,000/-</t>
    </r>
  </si>
  <si>
    <t>New activity as per the proposal of the (1 post of State Consultant  Quality Monitor) to monitoring the Certified facilities for sustainability this  was already sanctioned as per the Operational Guidelines for Quality Assurance in Public Health facilities 2013 and Collection, Compilation and regular updating of data, to regularly update SQAC</t>
  </si>
  <si>
    <t>HR under Quality Assurance Programme</t>
  </si>
  <si>
    <t>Quantity/
Target</t>
  </si>
  <si>
    <t>Ongoing activity, being continued proposing budget for Quality Assurance Assessment (State Level assessment cum Mentoring Visit)  @ 13,500/- per day *13 dists *  5 days  for NQAS = 8,77,500/-</t>
  </si>
  <si>
    <r>
      <t xml:space="preserve">Ongoing Activity, being continued, proposing budget for </t>
    </r>
    <r>
      <rPr>
        <b/>
        <sz val="11"/>
        <color theme="1"/>
        <rFont val="Cambria"/>
        <family val="1"/>
        <scheme val="major"/>
      </rPr>
      <t xml:space="preserve">Internal </t>
    </r>
    <r>
      <rPr>
        <sz val="11"/>
        <color theme="1"/>
        <rFont val="Cambria"/>
        <family val="1"/>
        <scheme val="major"/>
      </rPr>
      <t xml:space="preserve">Assessment for DH - Rs.0.02 * 13 Nos = Rs.0.26 Lakhs
Ongoing Activity, being continued, proposing budget for </t>
    </r>
    <r>
      <rPr>
        <b/>
        <sz val="11"/>
        <color theme="1"/>
        <rFont val="Cambria"/>
        <family val="1"/>
        <scheme val="major"/>
      </rPr>
      <t xml:space="preserve">Peer </t>
    </r>
    <r>
      <rPr>
        <sz val="11"/>
        <color theme="1"/>
        <rFont val="Cambria"/>
        <family val="1"/>
        <scheme val="major"/>
      </rPr>
      <t xml:space="preserve">Assessment for DH - Rs.0.25 * 13 Nos = Rs.3.25 Lakhs
Ongoing Activity, being continued, proposing budget for </t>
    </r>
    <r>
      <rPr>
        <b/>
        <sz val="11"/>
        <color theme="1"/>
        <rFont val="Cambria"/>
        <family val="1"/>
        <scheme val="major"/>
      </rPr>
      <t xml:space="preserve">External </t>
    </r>
    <r>
      <rPr>
        <sz val="11"/>
        <color theme="1"/>
        <rFont val="Cambria"/>
        <family val="1"/>
        <scheme val="major"/>
      </rPr>
      <t xml:space="preserve">Assessment for DH - Rs.0.61 * 13 Nos = Rs.7.93 Lakhs
Ongoing Activity, being continued, proposing budget for </t>
    </r>
    <r>
      <rPr>
        <b/>
        <sz val="11"/>
        <color theme="1"/>
        <rFont val="Cambria"/>
        <family val="1"/>
        <scheme val="major"/>
      </rPr>
      <t xml:space="preserve">Internal </t>
    </r>
    <r>
      <rPr>
        <sz val="11"/>
        <color theme="1"/>
        <rFont val="Cambria"/>
        <family val="1"/>
        <scheme val="major"/>
      </rPr>
      <t xml:space="preserve">Assessment for AH, MCH, CHC - Rs.0.01 *  225 Nos = Rs.2.25 Lakhs
Ongoing Activity, being continued, proposing budget for </t>
    </r>
    <r>
      <rPr>
        <b/>
        <sz val="11"/>
        <color theme="1"/>
        <rFont val="Cambria"/>
        <family val="1"/>
        <scheme val="major"/>
      </rPr>
      <t xml:space="preserve">Peer </t>
    </r>
    <r>
      <rPr>
        <sz val="11"/>
        <color theme="1"/>
        <rFont val="Cambria"/>
        <family val="1"/>
        <scheme val="major"/>
      </rPr>
      <t xml:space="preserve">Assessment for AH, MCH, CHC - Rs.0.13 *  225 Nos = Rs.29.25 Lakhs
Ongoing Activity, being continued, proposing budget for </t>
    </r>
    <r>
      <rPr>
        <b/>
        <sz val="11"/>
        <color theme="1"/>
        <rFont val="Cambria"/>
        <family val="1"/>
        <scheme val="major"/>
      </rPr>
      <t xml:space="preserve">External </t>
    </r>
    <r>
      <rPr>
        <sz val="11"/>
        <color theme="1"/>
        <rFont val="Cambria"/>
        <family val="1"/>
        <scheme val="major"/>
      </rPr>
      <t xml:space="preserve">Assessment for AH, MCH, CHC - Rs.0.35 *  225 Nos = Rs.78.75 Lakhs
Ongoing Activity, being continued, proposing budget for </t>
    </r>
    <r>
      <rPr>
        <b/>
        <sz val="11"/>
        <color theme="1"/>
        <rFont val="Cambria"/>
        <family val="1"/>
        <scheme val="major"/>
      </rPr>
      <t xml:space="preserve">Internal </t>
    </r>
    <r>
      <rPr>
        <sz val="11"/>
        <color theme="1"/>
        <rFont val="Cambria"/>
        <family val="1"/>
        <scheme val="major"/>
      </rPr>
      <t xml:space="preserve">Assessment for PHC - Rs.0.005 * 1142 Nos = Rs.5.71 Lakhs
Ongoing Activity, being continued, proposing budget for </t>
    </r>
    <r>
      <rPr>
        <b/>
        <sz val="11"/>
        <color theme="1"/>
        <rFont val="Cambria"/>
        <family val="1"/>
        <scheme val="major"/>
      </rPr>
      <t xml:space="preserve">Peer </t>
    </r>
    <r>
      <rPr>
        <sz val="11"/>
        <color theme="1"/>
        <rFont val="Cambria"/>
        <family val="1"/>
        <scheme val="major"/>
      </rPr>
      <t xml:space="preserve">Assessment for PHC - Rs.0.05 * 1142 Nos = Rs.57.1 Lakhs
Ongoing Activity, being continued, proposing budget for </t>
    </r>
    <r>
      <rPr>
        <b/>
        <sz val="11"/>
        <color theme="1"/>
        <rFont val="Cambria"/>
        <family val="1"/>
        <scheme val="major"/>
      </rPr>
      <t xml:space="preserve">External </t>
    </r>
    <r>
      <rPr>
        <sz val="11"/>
        <color theme="1"/>
        <rFont val="Cambria"/>
        <family val="1"/>
        <scheme val="major"/>
      </rPr>
      <t>Assessment for PHC - Rs.0.08 *  1142 Nos = Rs.91.36 Lakhs</t>
    </r>
  </si>
  <si>
    <r>
      <t>New activity, being continued proposing budget for</t>
    </r>
    <r>
      <rPr>
        <b/>
        <sz val="11"/>
        <rFont val="Cambria"/>
        <family val="1"/>
        <scheme val="major"/>
      </rPr>
      <t xml:space="preserve"> AERB</t>
    </r>
    <r>
      <rPr>
        <sz val="11"/>
        <rFont val="Cambria"/>
        <family val="1"/>
        <scheme val="major"/>
      </rPr>
      <t xml:space="preserve"> for each facilities amount of per Rs.20,000/- AH-14, per Rs.15,000/- = 2,80,000/- CHC-175 facilities total amount of Rs. 15,000/- * 175 = Rs. 26,25,000/- totally amount of Rs. 29,05,000/-</t>
    </r>
  </si>
  <si>
    <t>Ongoing activity, being continued Best District hospital Rs. 50,00,000/-
Award money for best SDH/CHC  = Rs. 15,00,000/-
Award money for Runner-up  SDH/CHC (&gt;10 Districts) = Rs.10,00,000/-
Best PHC Rs. 2,00,000/- * 13 Dists = Rs.26,00,000/-
Award for Best HWC for each districts (10-25 SC-HWC) = Rs.1,00,000*13 = Rs. 13,00,000/-
Runner-up HWC for  districts (26-50 SC-HWC)  = Rs.50,000*13 = Rs. 6,50,000/-
2nd Runner-up HWC for  districts (&gt;50 SC-HWC) = Rs.35,000*13 = Rs. 4,55,000/-
Commendation awards each 
DHs (Rs.3,00,000/- *12 =Rs.36,00,000/- )
/SDHs/CHCs (Rs.1,00,000/- *140 =1,40,00,000/- ) /(PHCs(Rs.50,000/- *300 =Rs.1,50,00,000/-) 
/HWCs (Rs.25,000/- *100 = Rs.25,00,000/-)</t>
  </si>
  <si>
    <r>
      <t xml:space="preserve">New activity, being continued proposing budget for </t>
    </r>
    <r>
      <rPr>
        <b/>
        <sz val="11"/>
        <rFont val="Cambria"/>
        <family val="1"/>
        <scheme val="major"/>
      </rPr>
      <t xml:space="preserve">Mera-Aspataal </t>
    </r>
    <r>
      <rPr>
        <sz val="11"/>
        <rFont val="Cambria"/>
        <family val="1"/>
        <scheme val="major"/>
      </rPr>
      <t>Implementation/ Operationalisation of Patient Feedback System for Data Entry Cost including Trainings, Materials for each facility amount of Rs.8,000/-, DH-13, AH-28, MCH-2, CHC-195 facilities total amount of Rs. 8,000/- * 238 = Rs. 19,04,000/-</t>
    </r>
  </si>
  <si>
    <r>
      <t xml:space="preserve">New activity, being continued proposing budget for promotion of </t>
    </r>
    <r>
      <rPr>
        <b/>
        <sz val="11"/>
        <rFont val="Cambria"/>
        <family val="1"/>
        <scheme val="major"/>
      </rPr>
      <t>patient safety</t>
    </r>
    <r>
      <rPr>
        <sz val="11"/>
        <rFont val="Cambria"/>
        <family val="1"/>
        <scheme val="major"/>
      </rPr>
      <t xml:space="preserve"> Hand Rails, Non slippery floors, Friendly Disable Toilets, Infection control praticce Rs. 30,000/- CHC-100, PHC-800 facilities total amount of Rs.30,000/- *900 = Rs. 2,70,00,000/-</t>
    </r>
  </si>
  <si>
    <t>Internal</t>
  </si>
  <si>
    <t>Peer</t>
  </si>
  <si>
    <t>External</t>
  </si>
  <si>
    <t>DH</t>
  </si>
  <si>
    <t>AH/CHC</t>
  </si>
  <si>
    <t>PHC</t>
  </si>
  <si>
    <t>Ongoing activity, being continued proposing budget for NQAS National Recertification for NQAS - certification &amp; re certification (National Level) (12 * 146000) (Deferred facilities) = 17,52,000/</t>
  </si>
  <si>
    <t>Ongoing activity being continued (PHC-500, NQAS External Assessment) @ Rs. 1,24,000/- per facility  totally: Rs. 6, 20,00,000/-</t>
  </si>
</sst>
</file>

<file path=xl/styles.xml><?xml version="1.0" encoding="utf-8"?>
<styleSheet xmlns="http://schemas.openxmlformats.org/spreadsheetml/2006/main">
  <numFmts count="1">
    <numFmt numFmtId="43" formatCode="_(* #,##0.00_);_(* \(#,##0.00\);_(* &quot;-&quot;??_);_(@_)"/>
  </numFmts>
  <fonts count="35">
    <font>
      <sz val="11"/>
      <color theme="1"/>
      <name val="Calibri"/>
      <family val="2"/>
      <scheme val="minor"/>
    </font>
    <font>
      <b/>
      <sz val="11"/>
      <color theme="1"/>
      <name val="Calibri"/>
      <family val="2"/>
      <scheme val="minor"/>
    </font>
    <font>
      <sz val="10"/>
      <name val="Arial"/>
      <family val="2"/>
    </font>
    <font>
      <sz val="11"/>
      <name val="Calibri"/>
      <family val="2"/>
      <scheme val="minor"/>
    </font>
    <font>
      <sz val="11"/>
      <color theme="1"/>
      <name val="Calibri"/>
      <family val="2"/>
      <scheme val="minor"/>
    </font>
    <font>
      <sz val="11"/>
      <color theme="1"/>
      <name val="Cambria"/>
      <family val="1"/>
      <scheme val="major"/>
    </font>
    <font>
      <b/>
      <sz val="11"/>
      <color theme="1"/>
      <name val="Cambria"/>
      <family val="1"/>
      <scheme val="major"/>
    </font>
    <font>
      <b/>
      <sz val="9"/>
      <color theme="1"/>
      <name val="Cambria"/>
      <family val="1"/>
      <scheme val="major"/>
    </font>
    <font>
      <sz val="11"/>
      <color rgb="FFFF0000"/>
      <name val="Cambria"/>
      <family val="1"/>
      <scheme val="major"/>
    </font>
    <font>
      <b/>
      <sz val="11"/>
      <color rgb="FFFF0000"/>
      <name val="Cambria"/>
      <family val="1"/>
      <scheme val="major"/>
    </font>
    <font>
      <sz val="11"/>
      <name val="Cambria"/>
      <family val="1"/>
      <scheme val="major"/>
    </font>
    <font>
      <b/>
      <sz val="12"/>
      <color theme="1"/>
      <name val="Cambria"/>
      <family val="1"/>
      <scheme val="major"/>
    </font>
    <font>
      <sz val="12"/>
      <color theme="1"/>
      <name val="Cambria"/>
      <family val="1"/>
      <scheme val="major"/>
    </font>
    <font>
      <b/>
      <sz val="12"/>
      <color theme="0"/>
      <name val="Cambria"/>
      <family val="1"/>
      <scheme val="major"/>
    </font>
    <font>
      <sz val="12"/>
      <name val="Cambria"/>
      <family val="1"/>
      <scheme val="major"/>
    </font>
    <font>
      <b/>
      <sz val="12"/>
      <name val="Cambria"/>
      <family val="1"/>
      <scheme val="major"/>
    </font>
    <font>
      <b/>
      <sz val="11"/>
      <color theme="0"/>
      <name val="Cambria"/>
      <family val="1"/>
      <scheme val="major"/>
    </font>
    <font>
      <b/>
      <sz val="11"/>
      <name val="Cambria"/>
      <family val="1"/>
      <scheme val="major"/>
    </font>
    <font>
      <b/>
      <sz val="10"/>
      <name val="Verdana"/>
      <family val="2"/>
    </font>
    <font>
      <b/>
      <sz val="11"/>
      <color rgb="FFFF0000"/>
      <name val="Calibri"/>
      <family val="2"/>
      <scheme val="minor"/>
    </font>
    <font>
      <b/>
      <sz val="9"/>
      <name val="Cambria"/>
      <family val="1"/>
      <scheme val="major"/>
    </font>
    <font>
      <b/>
      <sz val="11"/>
      <color theme="1"/>
      <name val="Arial"/>
      <family val="2"/>
    </font>
    <font>
      <sz val="11"/>
      <color theme="1"/>
      <name val="Arial"/>
      <family val="2"/>
    </font>
    <font>
      <sz val="11"/>
      <name val="Arial"/>
      <family val="2"/>
    </font>
    <font>
      <sz val="12"/>
      <color theme="1"/>
      <name val="Arial"/>
      <family val="2"/>
    </font>
    <font>
      <sz val="11"/>
      <color rgb="FF000000"/>
      <name val="Arial"/>
      <family val="2"/>
    </font>
    <font>
      <sz val="12"/>
      <name val="Arial"/>
      <family val="2"/>
    </font>
    <font>
      <b/>
      <sz val="11"/>
      <name val="Calibri"/>
      <family val="2"/>
      <scheme val="minor"/>
    </font>
    <font>
      <b/>
      <sz val="16"/>
      <color theme="1"/>
      <name val="Cambria"/>
      <family val="1"/>
      <scheme val="major"/>
    </font>
    <font>
      <b/>
      <sz val="14"/>
      <color rgb="FFFF0000"/>
      <name val="Cambria"/>
      <family val="1"/>
      <scheme val="major"/>
    </font>
    <font>
      <b/>
      <sz val="16"/>
      <color rgb="FFC00000"/>
      <name val="Cambria"/>
      <family val="1"/>
      <scheme val="major"/>
    </font>
    <font>
      <b/>
      <sz val="14"/>
      <color rgb="FFC00000"/>
      <name val="Cambria"/>
      <family val="1"/>
      <scheme val="major"/>
    </font>
    <font>
      <b/>
      <sz val="16"/>
      <color theme="0"/>
      <name val="Cambria"/>
      <family val="1"/>
      <scheme val="major"/>
    </font>
    <font>
      <b/>
      <sz val="14"/>
      <color rgb="FFFF0000"/>
      <name val="Calibri"/>
      <family val="2"/>
      <scheme val="minor"/>
    </font>
    <font>
      <b/>
      <sz val="14"/>
      <color theme="1"/>
      <name val="Calibri"/>
      <family val="2"/>
      <scheme val="minor"/>
    </font>
  </fonts>
  <fills count="11">
    <fill>
      <patternFill patternType="none"/>
    </fill>
    <fill>
      <patternFill patternType="gray125"/>
    </fill>
    <fill>
      <patternFill patternType="solid">
        <fgColor theme="4" tint="0.39997558519241921"/>
        <bgColor indexed="64"/>
      </patternFill>
    </fill>
    <fill>
      <patternFill patternType="solid">
        <fgColor theme="0" tint="-0.14999847407452621"/>
        <bgColor indexed="64"/>
      </patternFill>
    </fill>
    <fill>
      <patternFill patternType="solid">
        <fgColor rgb="FF002060"/>
        <bgColor indexed="64"/>
      </patternFill>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499984740745262"/>
        <bgColor indexed="64"/>
      </patternFill>
    </fill>
    <fill>
      <patternFill patternType="solid">
        <fgColor rgb="FFFFFF00"/>
        <bgColor indexed="64"/>
      </patternFill>
    </fill>
    <fill>
      <patternFill patternType="solid">
        <fgColor rgb="FFFFFFFF"/>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indexed="64"/>
      </bottom>
      <diagonal/>
    </border>
    <border>
      <left/>
      <right/>
      <top style="thin">
        <color auto="1"/>
      </top>
      <bottom style="thin">
        <color indexed="64"/>
      </bottom>
      <diagonal/>
    </border>
    <border>
      <left/>
      <right style="thin">
        <color indexed="64"/>
      </right>
      <top style="thin">
        <color auto="1"/>
      </top>
      <bottom style="thin">
        <color indexed="64"/>
      </bottom>
      <diagonal/>
    </border>
  </borders>
  <cellStyleXfs count="9">
    <xf numFmtId="0" fontId="0" fillId="0" borderId="0"/>
    <xf numFmtId="0" fontId="2"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cellStyleXfs>
  <cellXfs count="230">
    <xf numFmtId="0" fontId="0" fillId="0" borderId="0" xfId="0"/>
    <xf numFmtId="0" fontId="0" fillId="0" borderId="1" xfId="0" applyBorder="1"/>
    <xf numFmtId="0" fontId="0" fillId="0" borderId="0" xfId="0" applyAlignment="1">
      <alignment vertical="center"/>
    </xf>
    <xf numFmtId="0" fontId="7" fillId="0" borderId="1" xfId="1" applyFont="1" applyFill="1" applyBorder="1" applyAlignment="1" applyProtection="1">
      <alignment horizontal="left" vertical="center" wrapText="1"/>
    </xf>
    <xf numFmtId="0" fontId="6" fillId="3" borderId="1" xfId="0" applyFont="1" applyFill="1" applyBorder="1" applyAlignment="1">
      <alignment horizontal="left" vertical="top" wrapText="1"/>
    </xf>
    <xf numFmtId="0" fontId="6" fillId="3" borderId="1" xfId="0" applyFont="1" applyFill="1" applyBorder="1" applyAlignment="1">
      <alignment horizontal="left" vertical="top"/>
    </xf>
    <xf numFmtId="2" fontId="6" fillId="3" borderId="1" xfId="0" applyNumberFormat="1" applyFont="1" applyFill="1" applyBorder="1" applyAlignment="1">
      <alignment horizontal="left" vertical="top" wrapText="1"/>
    </xf>
    <xf numFmtId="0" fontId="5" fillId="0" borderId="1" xfId="0" applyFont="1" applyBorder="1" applyAlignment="1">
      <alignment horizontal="left" vertical="top"/>
    </xf>
    <xf numFmtId="0" fontId="5" fillId="0" borderId="1" xfId="0" applyFont="1" applyBorder="1" applyAlignment="1">
      <alignment horizontal="left" vertical="top" wrapText="1"/>
    </xf>
    <xf numFmtId="0" fontId="5" fillId="3" borderId="1" xfId="0" applyFont="1" applyFill="1" applyBorder="1" applyAlignment="1">
      <alignment horizontal="left" vertical="top"/>
    </xf>
    <xf numFmtId="2" fontId="5" fillId="3" borderId="1" xfId="0" applyNumberFormat="1" applyFont="1" applyFill="1" applyBorder="1" applyAlignment="1">
      <alignment horizontal="left" vertical="top" wrapText="1"/>
    </xf>
    <xf numFmtId="2" fontId="5" fillId="0" borderId="1" xfId="0" applyNumberFormat="1" applyFont="1" applyBorder="1" applyAlignment="1">
      <alignment horizontal="left" vertical="top" wrapText="1"/>
    </xf>
    <xf numFmtId="0" fontId="12" fillId="0" borderId="0" xfId="0" applyFont="1"/>
    <xf numFmtId="0" fontId="14" fillId="0" borderId="1" xfId="1" applyFont="1" applyFill="1" applyBorder="1" applyAlignment="1" applyProtection="1">
      <alignment vertical="center" wrapText="1"/>
    </xf>
    <xf numFmtId="0" fontId="12" fillId="0" borderId="1" xfId="0" applyFont="1" applyBorder="1"/>
    <xf numFmtId="0" fontId="10" fillId="0" borderId="1" xfId="1" applyFont="1" applyFill="1" applyBorder="1" applyAlignment="1" applyProtection="1">
      <alignment horizontal="left" vertical="center" wrapText="1"/>
    </xf>
    <xf numFmtId="0" fontId="10" fillId="0" borderId="1" xfId="0" applyFont="1" applyFill="1" applyBorder="1" applyAlignment="1">
      <alignment horizontal="left" vertical="top" wrapText="1"/>
    </xf>
    <xf numFmtId="0" fontId="10" fillId="0" borderId="1" xfId="0" applyFont="1" applyFill="1" applyBorder="1" applyAlignment="1" applyProtection="1">
      <alignment horizontal="left" vertical="top" wrapText="1"/>
      <protection locked="0"/>
    </xf>
    <xf numFmtId="43" fontId="10" fillId="0" borderId="1" xfId="2" applyFont="1" applyFill="1" applyBorder="1" applyAlignment="1" applyProtection="1">
      <alignment horizontal="left" vertical="top" wrapText="1"/>
      <protection locked="0"/>
    </xf>
    <xf numFmtId="0" fontId="10" fillId="0" borderId="1" xfId="0" applyFont="1" applyBorder="1" applyAlignment="1">
      <alignment horizontal="left" vertical="top" wrapText="1"/>
    </xf>
    <xf numFmtId="2" fontId="13" fillId="4" borderId="1" xfId="3" applyNumberFormat="1" applyFont="1" applyFill="1" applyBorder="1" applyAlignment="1">
      <alignment horizontal="center" vertical="center" wrapText="1"/>
    </xf>
    <xf numFmtId="0" fontId="13" fillId="4" borderId="1" xfId="3" applyFont="1" applyFill="1" applyBorder="1" applyAlignment="1" applyProtection="1">
      <alignment horizontal="center" vertical="center" wrapText="1"/>
      <protection locked="0"/>
    </xf>
    <xf numFmtId="0" fontId="6" fillId="6" borderId="1" xfId="0" applyFont="1" applyFill="1" applyBorder="1" applyAlignment="1">
      <alignment horizontal="left" vertical="top" wrapText="1"/>
    </xf>
    <xf numFmtId="0" fontId="5" fillId="0" borderId="1" xfId="0" applyFont="1" applyFill="1" applyBorder="1" applyAlignment="1">
      <alignment horizontal="left" vertical="top" wrapText="1"/>
    </xf>
    <xf numFmtId="2" fontId="6" fillId="5" borderId="1" xfId="1" applyNumberFormat="1" applyFont="1" applyFill="1" applyBorder="1" applyAlignment="1" applyProtection="1">
      <alignment horizontal="left" vertical="top" wrapText="1"/>
    </xf>
    <xf numFmtId="2" fontId="6" fillId="3" borderId="1" xfId="1" applyNumberFormat="1" applyFont="1" applyFill="1" applyBorder="1" applyAlignment="1" applyProtection="1">
      <alignment horizontal="left" vertical="top" wrapText="1"/>
    </xf>
    <xf numFmtId="2" fontId="5" fillId="5" borderId="1" xfId="1" applyNumberFormat="1" applyFont="1" applyFill="1" applyBorder="1" applyAlignment="1" applyProtection="1">
      <alignment horizontal="left" vertical="top" wrapText="1"/>
    </xf>
    <xf numFmtId="0" fontId="17" fillId="0" borderId="1" xfId="3" applyFont="1" applyFill="1" applyBorder="1" applyAlignment="1" applyProtection="1">
      <alignment horizontal="left" vertical="top" wrapText="1"/>
      <protection locked="0"/>
    </xf>
    <xf numFmtId="0" fontId="15" fillId="0" borderId="1" xfId="3" applyFont="1" applyFill="1" applyBorder="1" applyAlignment="1">
      <alignment horizontal="left" vertical="top" wrapText="1"/>
    </xf>
    <xf numFmtId="0" fontId="15" fillId="0" borderId="1" xfId="3" applyFont="1" applyFill="1" applyBorder="1" applyAlignment="1" applyProtection="1">
      <alignment horizontal="left" vertical="top" wrapText="1"/>
      <protection locked="0"/>
    </xf>
    <xf numFmtId="0" fontId="10" fillId="0" borderId="1" xfId="3" applyFont="1" applyFill="1" applyBorder="1" applyAlignment="1">
      <alignment horizontal="left" vertical="top" wrapText="1"/>
    </xf>
    <xf numFmtId="0" fontId="10" fillId="0" borderId="1" xfId="3" applyFont="1" applyFill="1" applyBorder="1" applyAlignment="1" applyProtection="1">
      <alignment horizontal="left" vertical="top" wrapText="1"/>
      <protection locked="0"/>
    </xf>
    <xf numFmtId="0" fontId="14" fillId="0" borderId="1" xfId="3" applyFont="1" applyFill="1" applyBorder="1" applyAlignment="1">
      <alignment vertical="top" wrapText="1"/>
    </xf>
    <xf numFmtId="3" fontId="10" fillId="0" borderId="1" xfId="3" applyNumberFormat="1" applyFont="1" applyFill="1" applyBorder="1" applyAlignment="1" applyProtection="1">
      <alignment horizontal="left" vertical="top" wrapText="1"/>
      <protection locked="0"/>
    </xf>
    <xf numFmtId="0" fontId="10" fillId="0" borderId="1" xfId="2" applyNumberFormat="1" applyFont="1" applyFill="1" applyBorder="1" applyAlignment="1" applyProtection="1">
      <alignment horizontal="left" wrapText="1"/>
      <protection locked="0"/>
    </xf>
    <xf numFmtId="0" fontId="14" fillId="0" borderId="1" xfId="3" applyFont="1" applyFill="1" applyBorder="1" applyAlignment="1">
      <alignment horizontal="left" vertical="top" wrapText="1"/>
    </xf>
    <xf numFmtId="0" fontId="14" fillId="0" borderId="1" xfId="3" applyFont="1" applyFill="1" applyBorder="1" applyAlignment="1" applyProtection="1">
      <alignment horizontal="left" vertical="top" wrapText="1"/>
      <protection locked="0"/>
    </xf>
    <xf numFmtId="0" fontId="14" fillId="0" borderId="1" xfId="0" applyFont="1" applyFill="1" applyBorder="1"/>
    <xf numFmtId="0" fontId="10" fillId="0" borderId="1" xfId="3" applyNumberFormat="1" applyFont="1" applyFill="1" applyBorder="1" applyAlignment="1" applyProtection="1">
      <alignment horizontal="left" vertical="top" wrapText="1"/>
      <protection locked="0"/>
    </xf>
    <xf numFmtId="0" fontId="17" fillId="3" borderId="1" xfId="3" applyFont="1" applyFill="1" applyBorder="1" applyAlignment="1">
      <alignment horizontal="left" vertical="top" wrapText="1"/>
    </xf>
    <xf numFmtId="0" fontId="17" fillId="3" borderId="1" xfId="0" applyFont="1" applyFill="1" applyBorder="1" applyAlignment="1">
      <alignment horizontal="left" vertical="top" wrapText="1"/>
    </xf>
    <xf numFmtId="0" fontId="17" fillId="3" borderId="1" xfId="3" applyFont="1" applyFill="1" applyBorder="1" applyAlignment="1">
      <alignment horizontal="left" vertical="center" wrapText="1"/>
    </xf>
    <xf numFmtId="2" fontId="17" fillId="3" borderId="1" xfId="1" applyNumberFormat="1" applyFont="1" applyFill="1" applyBorder="1" applyAlignment="1" applyProtection="1">
      <alignment horizontal="left" vertical="top" wrapText="1"/>
    </xf>
    <xf numFmtId="0" fontId="11" fillId="3" borderId="1" xfId="0" applyFont="1" applyFill="1" applyBorder="1"/>
    <xf numFmtId="2" fontId="5" fillId="0" borderId="1" xfId="1" applyNumberFormat="1" applyFont="1" applyFill="1" applyBorder="1" applyAlignment="1" applyProtection="1">
      <alignment horizontal="left" vertical="top" wrapText="1"/>
    </xf>
    <xf numFmtId="0" fontId="5" fillId="3" borderId="1" xfId="0" applyFont="1" applyFill="1" applyBorder="1" applyAlignment="1">
      <alignment horizontal="left" vertical="top" wrapText="1"/>
    </xf>
    <xf numFmtId="2" fontId="5" fillId="0" borderId="1" xfId="1" applyNumberFormat="1" applyFont="1" applyBorder="1" applyAlignment="1">
      <alignment horizontal="left" vertical="center" wrapText="1"/>
    </xf>
    <xf numFmtId="0" fontId="5" fillId="0" borderId="1" xfId="3" applyFont="1" applyBorder="1" applyAlignment="1">
      <alignment horizontal="left" vertical="center" wrapText="1"/>
    </xf>
    <xf numFmtId="0" fontId="18" fillId="3" borderId="1" xfId="0" applyFont="1" applyFill="1" applyBorder="1" applyAlignment="1">
      <alignment horizontal="left" vertical="center" wrapText="1"/>
    </xf>
    <xf numFmtId="0" fontId="17" fillId="3" borderId="1" xfId="3" applyFont="1" applyFill="1" applyBorder="1" applyAlignment="1" applyProtection="1">
      <alignment horizontal="left" vertical="top" wrapText="1"/>
      <protection locked="0"/>
    </xf>
    <xf numFmtId="0" fontId="15" fillId="3" borderId="1" xfId="3" applyFont="1" applyFill="1" applyBorder="1" applyAlignment="1">
      <alignment horizontal="left" vertical="top" wrapText="1"/>
    </xf>
    <xf numFmtId="0" fontId="15" fillId="3" borderId="1" xfId="3" applyFont="1" applyFill="1" applyBorder="1" applyAlignment="1" applyProtection="1">
      <alignment horizontal="left" vertical="top" wrapText="1"/>
      <protection locked="0"/>
    </xf>
    <xf numFmtId="0" fontId="18" fillId="0" borderId="1" xfId="0" applyFont="1" applyFill="1" applyBorder="1" applyAlignment="1">
      <alignment horizontal="left" vertical="center" wrapText="1"/>
    </xf>
    <xf numFmtId="0" fontId="10" fillId="3" borderId="1" xfId="3" applyFont="1" applyFill="1" applyBorder="1" applyAlignment="1" applyProtection="1">
      <alignment horizontal="left" vertical="top" wrapText="1"/>
      <protection locked="0"/>
    </xf>
    <xf numFmtId="0" fontId="14" fillId="3" borderId="1" xfId="3" applyFont="1" applyFill="1" applyBorder="1" applyAlignment="1">
      <alignment vertical="top" wrapText="1"/>
    </xf>
    <xf numFmtId="0" fontId="14" fillId="3" borderId="1" xfId="3" applyFont="1" applyFill="1" applyBorder="1" applyAlignment="1" applyProtection="1">
      <alignment vertical="top" wrapText="1"/>
      <protection locked="0"/>
    </xf>
    <xf numFmtId="3" fontId="10" fillId="3" borderId="1" xfId="3" applyNumberFormat="1" applyFont="1" applyFill="1" applyBorder="1" applyAlignment="1" applyProtection="1">
      <alignment horizontal="left" vertical="top" wrapText="1"/>
      <protection locked="0"/>
    </xf>
    <xf numFmtId="0" fontId="14" fillId="3" borderId="1" xfId="1" applyFont="1" applyFill="1" applyBorder="1" applyAlignment="1" applyProtection="1">
      <alignment vertical="center" wrapText="1"/>
    </xf>
    <xf numFmtId="0" fontId="10" fillId="3" borderId="1" xfId="0" applyFont="1" applyFill="1" applyBorder="1" applyAlignment="1" applyProtection="1">
      <alignment horizontal="left" vertical="top" wrapText="1"/>
      <protection locked="0"/>
    </xf>
    <xf numFmtId="43" fontId="10" fillId="3" borderId="1" xfId="2" applyFont="1" applyFill="1" applyBorder="1" applyAlignment="1" applyProtection="1">
      <alignment horizontal="left" vertical="top" wrapText="1"/>
      <protection locked="0"/>
    </xf>
    <xf numFmtId="0" fontId="14" fillId="3" borderId="1" xfId="3" applyFont="1" applyFill="1" applyBorder="1" applyAlignment="1">
      <alignment horizontal="left" vertical="top" wrapText="1"/>
    </xf>
    <xf numFmtId="0" fontId="14" fillId="3" borderId="1" xfId="3" applyFont="1" applyFill="1" applyBorder="1" applyAlignment="1" applyProtection="1">
      <alignment horizontal="left" vertical="top" wrapText="1"/>
      <protection locked="0"/>
    </xf>
    <xf numFmtId="0" fontId="17" fillId="5" borderId="1" xfId="0" applyFont="1" applyFill="1" applyBorder="1" applyAlignment="1">
      <alignment horizontal="left" vertical="top" wrapText="1"/>
    </xf>
    <xf numFmtId="0" fontId="10" fillId="0" borderId="1" xfId="3" applyFont="1" applyFill="1" applyBorder="1" applyAlignment="1">
      <alignment horizontal="left" vertical="center" wrapText="1"/>
    </xf>
    <xf numFmtId="2" fontId="10" fillId="0" borderId="1" xfId="1" applyNumberFormat="1" applyFont="1" applyFill="1" applyBorder="1" applyAlignment="1" applyProtection="1">
      <alignment horizontal="left" vertical="top" wrapText="1"/>
    </xf>
    <xf numFmtId="0" fontId="10" fillId="3" borderId="1" xfId="3" applyNumberFormat="1" applyFont="1" applyFill="1" applyBorder="1" applyAlignment="1" applyProtection="1">
      <alignment horizontal="left" vertical="top" wrapText="1"/>
      <protection locked="0"/>
    </xf>
    <xf numFmtId="0" fontId="14" fillId="3" borderId="1" xfId="0" applyFont="1" applyFill="1" applyBorder="1"/>
    <xf numFmtId="0" fontId="0" fillId="0" borderId="0" xfId="0" applyAlignment="1">
      <alignment wrapText="1"/>
    </xf>
    <xf numFmtId="0" fontId="6" fillId="7" borderId="1" xfId="0" applyFont="1" applyFill="1" applyBorder="1" applyAlignment="1">
      <alignment horizontal="center" vertical="center" wrapText="1"/>
    </xf>
    <xf numFmtId="0" fontId="5" fillId="7" borderId="1" xfId="0" applyFont="1" applyFill="1" applyBorder="1" applyAlignment="1">
      <alignment horizontal="center" vertical="center" wrapText="1"/>
    </xf>
    <xf numFmtId="0" fontId="6" fillId="0" borderId="1" xfId="0" applyFont="1" applyFill="1" applyBorder="1" applyAlignment="1">
      <alignment wrapText="1"/>
    </xf>
    <xf numFmtId="0" fontId="20" fillId="0" borderId="1" xfId="1" applyFont="1" applyFill="1" applyBorder="1" applyAlignment="1" applyProtection="1">
      <alignment horizontal="left" vertical="center" wrapText="1"/>
    </xf>
    <xf numFmtId="0" fontId="11" fillId="0" borderId="1" xfId="1" applyFont="1" applyBorder="1" applyAlignment="1">
      <alignment horizontal="left" vertical="center" wrapText="1"/>
    </xf>
    <xf numFmtId="0" fontId="5" fillId="0" borderId="1" xfId="1" applyFont="1" applyBorder="1" applyAlignment="1">
      <alignment vertical="center" wrapText="1"/>
    </xf>
    <xf numFmtId="0" fontId="6" fillId="0" borderId="1" xfId="7" applyFont="1" applyFill="1" applyBorder="1" applyAlignment="1">
      <alignment vertical="center" wrapText="1"/>
    </xf>
    <xf numFmtId="0" fontId="6" fillId="3" borderId="1" xfId="7" applyFont="1" applyFill="1" applyBorder="1" applyAlignment="1">
      <alignment vertical="center" wrapText="1"/>
    </xf>
    <xf numFmtId="0" fontId="0" fillId="0" borderId="0" xfId="0" applyAlignment="1">
      <alignment vertical="center" wrapText="1"/>
    </xf>
    <xf numFmtId="0" fontId="6" fillId="0" borderId="1" xfId="4" applyFont="1" applyBorder="1" applyAlignment="1">
      <alignment vertical="center" wrapText="1"/>
    </xf>
    <xf numFmtId="0" fontId="3" fillId="0" borderId="0" xfId="0" applyFont="1" applyAlignment="1">
      <alignment vertical="center" wrapText="1"/>
    </xf>
    <xf numFmtId="0" fontId="0" fillId="0" borderId="1" xfId="0" applyBorder="1" applyAlignment="1">
      <alignment wrapText="1"/>
    </xf>
    <xf numFmtId="0" fontId="6" fillId="0" borderId="1" xfId="0" applyFont="1" applyBorder="1" applyAlignment="1">
      <alignment vertical="center" wrapText="1"/>
    </xf>
    <xf numFmtId="0" fontId="5" fillId="0" borderId="1" xfId="0" applyFont="1" applyBorder="1" applyAlignment="1">
      <alignment horizontal="center" wrapText="1"/>
    </xf>
    <xf numFmtId="0" fontId="6" fillId="0" borderId="1" xfId="0" applyFont="1" applyBorder="1" applyAlignment="1">
      <alignment horizontal="center" wrapText="1"/>
    </xf>
    <xf numFmtId="0" fontId="0" fillId="0" borderId="0" xfId="0" applyAlignment="1">
      <alignment horizontal="center"/>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0" fillId="0" borderId="0" xfId="0" applyAlignment="1">
      <alignment horizontal="center" vertical="center"/>
    </xf>
    <xf numFmtId="0" fontId="6" fillId="0" borderId="1" xfId="0" quotePrefix="1" applyFont="1" applyBorder="1" applyAlignment="1">
      <alignment horizontal="center" vertical="center" wrapText="1"/>
    </xf>
    <xf numFmtId="0" fontId="5" fillId="0" borderId="1" xfId="0" quotePrefix="1" applyFont="1" applyBorder="1" applyAlignment="1">
      <alignment horizontal="center" vertical="center" wrapText="1"/>
    </xf>
    <xf numFmtId="0" fontId="21" fillId="0" borderId="1" xfId="0" applyFont="1" applyBorder="1" applyAlignment="1">
      <alignment horizontal="center" wrapText="1"/>
    </xf>
    <xf numFmtId="0" fontId="21" fillId="0" borderId="1" xfId="0" applyFont="1" applyBorder="1" applyAlignment="1">
      <alignment horizontal="center" vertical="center"/>
    </xf>
    <xf numFmtId="0" fontId="22" fillId="0" borderId="1" xfId="0" applyFont="1" applyBorder="1" applyAlignment="1">
      <alignment horizontal="center" vertical="center"/>
    </xf>
    <xf numFmtId="0" fontId="22" fillId="5" borderId="1" xfId="0" applyFont="1" applyFill="1" applyBorder="1" applyAlignment="1">
      <alignment horizontal="left" vertical="center"/>
    </xf>
    <xf numFmtId="0" fontId="22" fillId="5" borderId="1" xfId="0" applyFont="1" applyFill="1" applyBorder="1" applyAlignment="1">
      <alignment horizontal="left" vertical="center" wrapText="1"/>
    </xf>
    <xf numFmtId="0" fontId="22" fillId="5" borderId="1" xfId="0" applyFont="1" applyFill="1" applyBorder="1" applyAlignment="1">
      <alignment horizontal="center" vertical="center" wrapText="1"/>
    </xf>
    <xf numFmtId="0" fontId="23" fillId="5" borderId="1" xfId="0" applyFont="1" applyFill="1" applyBorder="1" applyAlignment="1">
      <alignment horizontal="left" vertical="center"/>
    </xf>
    <xf numFmtId="0" fontId="22" fillId="0" borderId="0" xfId="0" applyFont="1"/>
    <xf numFmtId="0" fontId="21" fillId="9" borderId="5" xfId="0" applyFont="1" applyFill="1" applyBorder="1" applyAlignment="1">
      <alignment vertical="center" wrapText="1"/>
    </xf>
    <xf numFmtId="0" fontId="21" fillId="9" borderId="6" xfId="0" applyFont="1" applyFill="1" applyBorder="1" applyAlignment="1">
      <alignment vertical="center" wrapText="1"/>
    </xf>
    <xf numFmtId="0" fontId="21" fillId="9" borderId="7" xfId="0" applyFont="1" applyFill="1" applyBorder="1" applyAlignment="1">
      <alignment vertical="center" wrapText="1"/>
    </xf>
    <xf numFmtId="0" fontId="22" fillId="10" borderId="1" xfId="0" applyFont="1" applyFill="1" applyBorder="1" applyAlignment="1">
      <alignment vertical="center" wrapText="1"/>
    </xf>
    <xf numFmtId="0" fontId="25" fillId="10" borderId="1" xfId="0" applyFont="1" applyFill="1" applyBorder="1" applyAlignment="1">
      <alignment vertical="center" wrapText="1"/>
    </xf>
    <xf numFmtId="0" fontId="22" fillId="5" borderId="1" xfId="0" applyFont="1" applyFill="1" applyBorder="1" applyAlignment="1">
      <alignment vertical="center" wrapText="1"/>
    </xf>
    <xf numFmtId="0" fontId="21" fillId="0" borderId="0" xfId="0" applyFont="1"/>
    <xf numFmtId="0" fontId="17" fillId="5" borderId="1" xfId="0" applyFont="1" applyFill="1" applyBorder="1" applyAlignment="1">
      <alignment horizontal="center" vertical="center" wrapText="1"/>
    </xf>
    <xf numFmtId="2" fontId="17" fillId="5" borderId="1" xfId="0" applyNumberFormat="1" applyFont="1" applyFill="1" applyBorder="1" applyAlignment="1">
      <alignment horizontal="center" vertical="center" wrapText="1"/>
    </xf>
    <xf numFmtId="0" fontId="10" fillId="5"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6" borderId="1" xfId="0" applyFont="1" applyFill="1" applyBorder="1" applyAlignment="1">
      <alignment horizontal="left" vertical="center" wrapText="1"/>
    </xf>
    <xf numFmtId="0" fontId="6" fillId="5" borderId="1" xfId="0" applyFont="1" applyFill="1" applyBorder="1" applyAlignment="1">
      <alignment horizontal="center" vertical="center" wrapText="1"/>
    </xf>
    <xf numFmtId="2" fontId="6" fillId="5" borderId="1" xfId="0" applyNumberFormat="1" applyFont="1" applyFill="1" applyBorder="1" applyAlignment="1">
      <alignment horizontal="center" vertical="center" wrapText="1"/>
    </xf>
    <xf numFmtId="0" fontId="3" fillId="5" borderId="1" xfId="0" applyFont="1" applyFill="1" applyBorder="1" applyAlignment="1">
      <alignment horizontal="center" vertical="center"/>
    </xf>
    <xf numFmtId="0" fontId="5" fillId="0" borderId="1" xfId="0" applyFont="1" applyFill="1" applyBorder="1" applyAlignment="1">
      <alignment horizontal="left" vertical="center" wrapText="1"/>
    </xf>
    <xf numFmtId="0" fontId="5" fillId="0" borderId="1" xfId="0" applyFont="1" applyBorder="1" applyAlignment="1">
      <alignment horizontal="left" vertical="center" wrapText="1"/>
    </xf>
    <xf numFmtId="0" fontId="5" fillId="5" borderId="1" xfId="0" applyFont="1" applyFill="1" applyBorder="1" applyAlignment="1">
      <alignment horizontal="left" vertical="top" wrapText="1"/>
    </xf>
    <xf numFmtId="0" fontId="6"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0" fillId="0" borderId="0" xfId="0" applyAlignment="1">
      <alignment horizontal="center" vertical="center" wrapText="1"/>
    </xf>
    <xf numFmtId="2" fontId="17" fillId="5" borderId="1" xfId="1" applyNumberFormat="1" applyFont="1" applyFill="1" applyBorder="1" applyAlignment="1" applyProtection="1">
      <alignment horizontal="center" vertical="center" wrapText="1"/>
    </xf>
    <xf numFmtId="2" fontId="5" fillId="0" borderId="1" xfId="1" applyNumberFormat="1" applyFont="1" applyFill="1" applyBorder="1" applyAlignment="1" applyProtection="1">
      <alignment horizontal="left" vertical="center" wrapText="1"/>
    </xf>
    <xf numFmtId="2" fontId="6" fillId="0" borderId="1" xfId="1" applyNumberFormat="1" applyFont="1" applyFill="1" applyBorder="1" applyAlignment="1" applyProtection="1">
      <alignment horizontal="center" vertical="center" wrapText="1"/>
    </xf>
    <xf numFmtId="2" fontId="6" fillId="2" borderId="1" xfId="1" applyNumberFormat="1" applyFont="1" applyFill="1" applyBorder="1" applyAlignment="1" applyProtection="1">
      <alignment horizontal="center" vertical="center" wrapText="1"/>
    </xf>
    <xf numFmtId="0" fontId="6" fillId="0" borderId="1" xfId="0" applyFont="1" applyFill="1" applyBorder="1" applyAlignment="1">
      <alignment horizontal="center" vertical="center" wrapText="1"/>
    </xf>
    <xf numFmtId="2" fontId="6" fillId="0" borderId="1" xfId="0" applyNumberFormat="1" applyFont="1" applyFill="1" applyBorder="1" applyAlignment="1">
      <alignment horizontal="center" vertical="center" wrapText="1"/>
    </xf>
    <xf numFmtId="2" fontId="9" fillId="0" borderId="1"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27" fillId="5" borderId="1" xfId="0" applyFont="1" applyFill="1" applyBorder="1" applyAlignment="1">
      <alignment horizontal="center" vertical="center"/>
    </xf>
    <xf numFmtId="0" fontId="1" fillId="0" borderId="0" xfId="0" applyFont="1" applyAlignment="1">
      <alignment horizontal="center" vertical="center" wrapText="1"/>
    </xf>
    <xf numFmtId="0" fontId="6" fillId="3" borderId="1" xfId="0" applyFont="1" applyFill="1" applyBorder="1" applyAlignment="1">
      <alignment horizontal="center" vertical="center"/>
    </xf>
    <xf numFmtId="2" fontId="9" fillId="3" borderId="1" xfId="0" applyNumberFormat="1" applyFont="1" applyFill="1" applyBorder="1" applyAlignment="1">
      <alignment horizontal="center" vertical="center"/>
    </xf>
    <xf numFmtId="2" fontId="6" fillId="3" borderId="1" xfId="0" applyNumberFormat="1" applyFont="1" applyFill="1" applyBorder="1" applyAlignment="1">
      <alignment horizontal="center" vertical="center" wrapText="1"/>
    </xf>
    <xf numFmtId="0" fontId="16" fillId="4" borderId="1" xfId="3" applyFont="1" applyFill="1" applyBorder="1" applyAlignment="1">
      <alignment horizontal="center" vertical="center" wrapText="1"/>
    </xf>
    <xf numFmtId="0" fontId="12" fillId="0" borderId="0" xfId="0" applyFont="1" applyAlignment="1">
      <alignment horizontal="center"/>
    </xf>
    <xf numFmtId="2" fontId="6" fillId="5" borderId="1" xfId="1" applyNumberFormat="1" applyFont="1" applyFill="1" applyBorder="1" applyAlignment="1" applyProtection="1">
      <alignment horizontal="center" vertical="center" wrapText="1"/>
    </xf>
    <xf numFmtId="0" fontId="0" fillId="5" borderId="0" xfId="0" applyFill="1" applyAlignment="1">
      <alignment vertical="center" wrapText="1"/>
    </xf>
    <xf numFmtId="0" fontId="0" fillId="5" borderId="0" xfId="0" applyFill="1" applyAlignment="1">
      <alignment wrapText="1"/>
    </xf>
    <xf numFmtId="2" fontId="29" fillId="5" borderId="1" xfId="0" applyNumberFormat="1" applyFont="1" applyFill="1" applyBorder="1" applyAlignment="1">
      <alignment horizontal="center" vertical="center" wrapText="1"/>
    </xf>
    <xf numFmtId="2" fontId="29" fillId="0" borderId="1" xfId="0" applyNumberFormat="1" applyFont="1" applyFill="1" applyBorder="1" applyAlignment="1">
      <alignment horizontal="center" vertical="center" wrapText="1"/>
    </xf>
    <xf numFmtId="2" fontId="29" fillId="0" borderId="1" xfId="1" applyNumberFormat="1" applyFont="1" applyFill="1" applyBorder="1" applyAlignment="1" applyProtection="1">
      <alignment horizontal="center" vertical="center" wrapText="1"/>
    </xf>
    <xf numFmtId="0" fontId="5" fillId="0" borderId="1" xfId="0" applyFont="1" applyBorder="1" applyAlignment="1">
      <alignment horizontal="left" vertical="top" wrapText="1"/>
    </xf>
    <xf numFmtId="2" fontId="9" fillId="5" borderId="1" xfId="0" applyNumberFormat="1" applyFont="1" applyFill="1" applyBorder="1" applyAlignment="1">
      <alignment horizontal="center" vertical="center" wrapText="1"/>
    </xf>
    <xf numFmtId="0" fontId="10" fillId="5" borderId="1" xfId="0" applyFont="1" applyFill="1" applyBorder="1" applyAlignment="1">
      <alignment horizontal="left" vertical="center" wrapText="1"/>
    </xf>
    <xf numFmtId="0" fontId="10" fillId="5" borderId="1" xfId="0" applyFont="1" applyFill="1" applyBorder="1" applyAlignment="1">
      <alignment horizontal="left" vertical="top" wrapText="1"/>
    </xf>
    <xf numFmtId="0" fontId="17" fillId="0" borderId="1" xfId="0" applyFont="1" applyFill="1" applyBorder="1" applyAlignment="1">
      <alignment horizontal="left" vertical="top" wrapText="1"/>
    </xf>
    <xf numFmtId="0" fontId="10" fillId="0" borderId="1" xfId="0" applyFont="1" applyFill="1" applyBorder="1" applyAlignment="1">
      <alignment horizontal="left" vertical="center" wrapText="1"/>
    </xf>
    <xf numFmtId="2" fontId="17" fillId="0" borderId="1" xfId="0" applyNumberFormat="1" applyFont="1" applyFill="1" applyBorder="1" applyAlignment="1">
      <alignment horizontal="left" vertical="top" wrapText="1"/>
    </xf>
    <xf numFmtId="2" fontId="17" fillId="0" borderId="1" xfId="1" applyNumberFormat="1" applyFont="1" applyFill="1" applyBorder="1" applyAlignment="1" applyProtection="1">
      <alignment horizontal="left" vertical="top" wrapText="1"/>
    </xf>
    <xf numFmtId="2" fontId="10" fillId="5" borderId="1" xfId="1" applyNumberFormat="1" applyFont="1" applyFill="1" applyBorder="1" applyAlignment="1" applyProtection="1">
      <alignment horizontal="left" vertical="center" wrapText="1"/>
    </xf>
    <xf numFmtId="0" fontId="0" fillId="5" borderId="0" xfId="0" applyFill="1" applyAlignment="1">
      <alignment horizontal="center" vertical="center"/>
    </xf>
    <xf numFmtId="2" fontId="30" fillId="5" borderId="1" xfId="1" applyNumberFormat="1" applyFont="1" applyFill="1" applyBorder="1" applyAlignment="1" applyProtection="1">
      <alignment horizontal="center" vertical="center" wrapText="1"/>
    </xf>
    <xf numFmtId="2" fontId="31" fillId="5" borderId="1" xfId="1" applyNumberFormat="1" applyFont="1" applyFill="1" applyBorder="1" applyAlignment="1" applyProtection="1">
      <alignment horizontal="center" vertical="center" wrapText="1"/>
    </xf>
    <xf numFmtId="0" fontId="1" fillId="0" borderId="0" xfId="0" applyFont="1" applyAlignment="1">
      <alignment wrapText="1"/>
    </xf>
    <xf numFmtId="0" fontId="10" fillId="0" borderId="1" xfId="0" applyFont="1" applyBorder="1" applyAlignment="1">
      <alignment horizontal="left" vertical="center" wrapText="1"/>
    </xf>
    <xf numFmtId="2" fontId="0" fillId="0" borderId="0" xfId="0" applyNumberFormat="1" applyAlignment="1">
      <alignment wrapText="1"/>
    </xf>
    <xf numFmtId="2" fontId="9" fillId="3" borderId="1" xfId="0" applyNumberFormat="1" applyFont="1" applyFill="1" applyBorder="1" applyAlignment="1">
      <alignment horizontal="center" vertical="center" wrapText="1"/>
    </xf>
    <xf numFmtId="2" fontId="6" fillId="2" borderId="1" xfId="1" applyNumberFormat="1" applyFont="1" applyFill="1" applyBorder="1" applyAlignment="1" applyProtection="1">
      <alignment horizontal="center" vertical="center" wrapText="1"/>
    </xf>
    <xf numFmtId="2" fontId="6" fillId="5" borderId="1" xfId="1" applyNumberFormat="1" applyFont="1" applyFill="1" applyBorder="1" applyAlignment="1" applyProtection="1">
      <alignment vertical="center" wrapText="1"/>
    </xf>
    <xf numFmtId="0" fontId="6" fillId="6" borderId="1" xfId="0" applyFont="1" applyFill="1" applyBorder="1" applyAlignment="1">
      <alignment vertical="center" wrapText="1"/>
    </xf>
    <xf numFmtId="0" fontId="6" fillId="0" borderId="1" xfId="0" applyFont="1" applyFill="1" applyBorder="1" applyAlignment="1">
      <alignment vertical="top" wrapText="1"/>
    </xf>
    <xf numFmtId="0" fontId="6" fillId="0" borderId="1" xfId="0" applyFont="1" applyBorder="1" applyAlignment="1">
      <alignment vertical="top" wrapText="1"/>
    </xf>
    <xf numFmtId="0" fontId="17" fillId="0" borderId="1" xfId="5" applyFont="1" applyBorder="1" applyAlignment="1">
      <alignment vertical="center" wrapText="1"/>
    </xf>
    <xf numFmtId="0" fontId="6" fillId="0" borderId="1" xfId="3" applyFont="1" applyBorder="1" applyAlignment="1">
      <alignment vertical="center" wrapText="1"/>
    </xf>
    <xf numFmtId="0" fontId="6" fillId="6" borderId="1" xfId="0" applyFont="1" applyFill="1" applyBorder="1" applyAlignment="1">
      <alignment vertical="top" wrapText="1"/>
    </xf>
    <xf numFmtId="0" fontId="17" fillId="0" borderId="1" xfId="0" applyFont="1" applyBorder="1" applyAlignment="1">
      <alignment vertical="top" wrapText="1"/>
    </xf>
    <xf numFmtId="0" fontId="6" fillId="5" borderId="1" xfId="0" applyFont="1" applyFill="1" applyBorder="1" applyAlignment="1">
      <alignment vertical="center" wrapText="1"/>
    </xf>
    <xf numFmtId="0" fontId="6" fillId="5" borderId="1" xfId="0" applyFont="1" applyFill="1" applyBorder="1" applyAlignment="1">
      <alignment vertical="top" wrapText="1"/>
    </xf>
    <xf numFmtId="0" fontId="6" fillId="3" borderId="1" xfId="0" applyFont="1" applyFill="1" applyBorder="1" applyAlignment="1">
      <alignment vertical="top" wrapText="1"/>
    </xf>
    <xf numFmtId="0" fontId="6" fillId="3" borderId="1" xfId="0" applyFont="1" applyFill="1" applyBorder="1" applyAlignment="1">
      <alignment vertical="center" wrapText="1"/>
    </xf>
    <xf numFmtId="0" fontId="6" fillId="3" borderId="1" xfId="6" applyFont="1" applyFill="1" applyBorder="1" applyAlignment="1">
      <alignment vertical="center" wrapText="1"/>
    </xf>
    <xf numFmtId="2" fontId="6" fillId="0" borderId="1" xfId="1" applyNumberFormat="1" applyFont="1" applyFill="1" applyBorder="1" applyAlignment="1" applyProtection="1">
      <alignment vertical="top" wrapText="1"/>
    </xf>
    <xf numFmtId="0" fontId="6" fillId="3" borderId="1" xfId="6" applyFont="1" applyFill="1" applyBorder="1" applyAlignment="1">
      <alignment horizontal="center" vertical="center" wrapText="1"/>
    </xf>
    <xf numFmtId="0" fontId="33" fillId="0" borderId="0" xfId="0" applyFont="1" applyBorder="1" applyAlignment="1">
      <alignment horizontal="center" vertical="center" wrapText="1"/>
    </xf>
    <xf numFmtId="2" fontId="33" fillId="0" borderId="0" xfId="0" applyNumberFormat="1" applyFont="1" applyBorder="1" applyAlignment="1">
      <alignment horizontal="center" vertical="center" wrapText="1"/>
    </xf>
    <xf numFmtId="0" fontId="33" fillId="9" borderId="1" xfId="0" applyFont="1" applyFill="1" applyBorder="1" applyAlignment="1">
      <alignment horizontal="center" vertical="center" wrapText="1"/>
    </xf>
    <xf numFmtId="2" fontId="6" fillId="3" borderId="1" xfId="1" applyNumberFormat="1" applyFont="1" applyFill="1" applyBorder="1" applyAlignment="1" applyProtection="1">
      <alignment horizontal="center" vertical="center" wrapText="1"/>
    </xf>
    <xf numFmtId="2" fontId="9" fillId="3" borderId="1" xfId="1" applyNumberFormat="1" applyFont="1" applyFill="1" applyBorder="1" applyAlignment="1" applyProtection="1">
      <alignment horizontal="center" vertical="center" wrapText="1"/>
    </xf>
    <xf numFmtId="0" fontId="5" fillId="3" borderId="1" xfId="0" applyFont="1" applyFill="1" applyBorder="1" applyAlignment="1">
      <alignment horizontal="center" vertical="center"/>
    </xf>
    <xf numFmtId="2" fontId="5" fillId="3" borderId="1" xfId="0" applyNumberFormat="1" applyFont="1" applyFill="1" applyBorder="1" applyAlignment="1">
      <alignment horizontal="center" vertical="center"/>
    </xf>
    <xf numFmtId="2" fontId="8" fillId="3" borderId="1" xfId="0" applyNumberFormat="1" applyFont="1" applyFill="1" applyBorder="1" applyAlignment="1">
      <alignment horizontal="center" vertical="center"/>
    </xf>
    <xf numFmtId="2" fontId="6" fillId="3" borderId="1" xfId="0" applyNumberFormat="1" applyFont="1" applyFill="1" applyBorder="1" applyAlignment="1">
      <alignment horizontal="center" vertical="center"/>
    </xf>
    <xf numFmtId="0" fontId="5" fillId="3" borderId="1" xfId="0" applyFont="1" applyFill="1" applyBorder="1" applyAlignment="1">
      <alignment horizontal="center" vertical="center" wrapText="1"/>
    </xf>
    <xf numFmtId="0" fontId="19" fillId="0" borderId="0" xfId="0" applyFont="1" applyAlignment="1">
      <alignment horizontal="center" vertical="center"/>
    </xf>
    <xf numFmtId="2" fontId="0" fillId="0" borderId="0" xfId="0" applyNumberFormat="1" applyAlignment="1">
      <alignment horizontal="center" vertical="center"/>
    </xf>
    <xf numFmtId="0" fontId="5" fillId="5" borderId="1" xfId="0" applyFont="1" applyFill="1" applyBorder="1" applyAlignment="1">
      <alignment horizontal="center" vertical="center"/>
    </xf>
    <xf numFmtId="0" fontId="0" fillId="0" borderId="1" xfId="0" applyBorder="1" applyAlignment="1">
      <alignment horizontal="center" vertical="center"/>
    </xf>
    <xf numFmtId="2" fontId="6" fillId="9" borderId="1" xfId="0" applyNumberFormat="1" applyFont="1" applyFill="1" applyBorder="1" applyAlignment="1">
      <alignment horizontal="center" vertical="center"/>
    </xf>
    <xf numFmtId="0" fontId="6" fillId="9" borderId="1" xfId="0" applyFont="1" applyFill="1" applyBorder="1" applyAlignment="1">
      <alignment horizontal="center" vertical="center"/>
    </xf>
    <xf numFmtId="0" fontId="34" fillId="9" borderId="1" xfId="0" applyFont="1" applyFill="1" applyBorder="1" applyAlignment="1">
      <alignment horizontal="center" vertical="center"/>
    </xf>
    <xf numFmtId="0" fontId="5" fillId="0" borderId="1" xfId="0" applyFont="1" applyBorder="1" applyAlignment="1">
      <alignment horizontal="center" vertical="top" wrapText="1"/>
    </xf>
    <xf numFmtId="0" fontId="0" fillId="0" borderId="1" xfId="0" applyBorder="1" applyAlignment="1">
      <alignment vertical="center" wrapText="1"/>
    </xf>
    <xf numFmtId="0" fontId="1" fillId="9" borderId="1" xfId="0" applyFont="1" applyFill="1" applyBorder="1" applyAlignment="1">
      <alignment vertical="center" wrapText="1"/>
    </xf>
    <xf numFmtId="0" fontId="0" fillId="0" borderId="1" xfId="0" applyBorder="1" applyAlignment="1">
      <alignment vertical="center"/>
    </xf>
    <xf numFmtId="0" fontId="1" fillId="7" borderId="1" xfId="0" applyFont="1" applyFill="1" applyBorder="1" applyAlignment="1">
      <alignment vertical="center"/>
    </xf>
    <xf numFmtId="0" fontId="16" fillId="8" borderId="1" xfId="0" applyFont="1" applyFill="1" applyBorder="1" applyAlignment="1">
      <alignment horizontal="center" wrapText="1"/>
    </xf>
    <xf numFmtId="0" fontId="21" fillId="0" borderId="5"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32" fillId="8" borderId="5" xfId="0" applyFont="1" applyFill="1" applyBorder="1" applyAlignment="1">
      <alignment horizontal="center" wrapText="1"/>
    </xf>
    <xf numFmtId="0" fontId="32" fillId="8" borderId="6" xfId="0" applyFont="1" applyFill="1" applyBorder="1" applyAlignment="1">
      <alignment horizontal="center" wrapText="1"/>
    </xf>
    <xf numFmtId="0" fontId="32" fillId="8" borderId="7" xfId="0" applyFont="1" applyFill="1" applyBorder="1" applyAlignment="1">
      <alignment horizontal="center" wrapText="1"/>
    </xf>
    <xf numFmtId="0" fontId="21" fillId="9" borderId="5" xfId="0" applyFont="1" applyFill="1" applyBorder="1" applyAlignment="1">
      <alignment horizontal="left" vertical="center" wrapText="1"/>
    </xf>
    <xf numFmtId="0" fontId="21" fillId="9" borderId="6" xfId="0" applyFont="1" applyFill="1" applyBorder="1" applyAlignment="1">
      <alignment horizontal="left" vertical="center" wrapText="1"/>
    </xf>
    <xf numFmtId="0" fontId="21" fillId="9" borderId="7" xfId="0" applyFont="1" applyFill="1" applyBorder="1" applyAlignment="1">
      <alignment horizontal="left" vertical="center" wrapText="1"/>
    </xf>
    <xf numFmtId="0" fontId="22" fillId="0" borderId="3" xfId="0" applyFont="1" applyBorder="1" applyAlignment="1">
      <alignment horizontal="left" vertical="center" wrapText="1"/>
    </xf>
    <xf numFmtId="0" fontId="22" fillId="0" borderId="4" xfId="0" applyFont="1" applyBorder="1" applyAlignment="1">
      <alignment horizontal="left" vertical="center" wrapText="1"/>
    </xf>
    <xf numFmtId="0" fontId="22" fillId="0" borderId="2" xfId="0" applyFont="1" applyBorder="1" applyAlignment="1">
      <alignment horizontal="left" vertical="center" wrapText="1"/>
    </xf>
    <xf numFmtId="49" fontId="24" fillId="5" borderId="1" xfId="0" applyNumberFormat="1" applyFont="1" applyFill="1" applyBorder="1" applyAlignment="1">
      <alignment horizontal="left" vertical="center"/>
    </xf>
    <xf numFmtId="49" fontId="26" fillId="5" borderId="1" xfId="0" applyNumberFormat="1" applyFont="1" applyFill="1" applyBorder="1" applyAlignment="1">
      <alignment horizontal="left" vertical="center"/>
    </xf>
    <xf numFmtId="0" fontId="24" fillId="5" borderId="1" xfId="0" applyFont="1" applyFill="1" applyBorder="1" applyAlignment="1">
      <alignment horizontal="left" vertical="center"/>
    </xf>
    <xf numFmtId="0" fontId="28" fillId="0" borderId="1" xfId="0" applyFont="1" applyBorder="1" applyAlignment="1">
      <alignment horizontal="center" vertical="center" wrapText="1"/>
    </xf>
    <xf numFmtId="0" fontId="5" fillId="0" borderId="1" xfId="0" applyFont="1" applyBorder="1" applyAlignment="1">
      <alignment horizontal="left" vertical="top" wrapText="1"/>
    </xf>
    <xf numFmtId="0" fontId="28" fillId="0" borderId="5" xfId="0" applyFont="1" applyBorder="1" applyAlignment="1">
      <alignment horizontal="center" vertical="center"/>
    </xf>
    <xf numFmtId="0" fontId="28" fillId="0" borderId="6" xfId="0" applyFont="1" applyBorder="1" applyAlignment="1">
      <alignment horizontal="center" vertical="center"/>
    </xf>
    <xf numFmtId="0" fontId="28" fillId="0" borderId="7" xfId="0" applyFont="1" applyBorder="1" applyAlignment="1">
      <alignment horizontal="center" vertical="center"/>
    </xf>
    <xf numFmtId="2" fontId="6" fillId="2" borderId="1" xfId="1" applyNumberFormat="1" applyFont="1" applyFill="1" applyBorder="1" applyAlignment="1" applyProtection="1">
      <alignment horizontal="center" vertical="center" wrapText="1"/>
    </xf>
    <xf numFmtId="0" fontId="6" fillId="5" borderId="1" xfId="0" applyFont="1" applyFill="1" applyBorder="1" applyAlignment="1">
      <alignment horizontal="center" vertical="center"/>
    </xf>
    <xf numFmtId="2" fontId="6" fillId="5" borderId="1" xfId="0" applyNumberFormat="1" applyFont="1" applyFill="1" applyBorder="1" applyAlignment="1">
      <alignment horizontal="center" vertical="top"/>
    </xf>
    <xf numFmtId="0" fontId="1" fillId="0" borderId="1" xfId="0" applyFont="1" applyBorder="1" applyAlignment="1">
      <alignment horizontal="center" vertical="center"/>
    </xf>
    <xf numFmtId="0" fontId="11" fillId="0" borderId="1" xfId="0" applyFont="1" applyBorder="1" applyAlignment="1">
      <alignment horizontal="center"/>
    </xf>
    <xf numFmtId="0" fontId="0" fillId="0" borderId="1" xfId="0" applyBorder="1" applyAlignment="1">
      <alignment horizontal="center"/>
    </xf>
    <xf numFmtId="0" fontId="17" fillId="3" borderId="1" xfId="3" applyFont="1" applyFill="1" applyBorder="1" applyAlignment="1" applyProtection="1">
      <alignment horizontal="center" vertical="top" wrapText="1"/>
      <protection locked="0"/>
    </xf>
    <xf numFmtId="0" fontId="15" fillId="3" borderId="1" xfId="3" applyFont="1" applyFill="1" applyBorder="1" applyAlignment="1">
      <alignment horizontal="center" vertical="top" wrapText="1"/>
    </xf>
    <xf numFmtId="0" fontId="15" fillId="3" borderId="1" xfId="3" applyFont="1" applyFill="1" applyBorder="1" applyAlignment="1" applyProtection="1">
      <alignment horizontal="center" vertical="top" wrapText="1"/>
      <protection locked="0"/>
    </xf>
    <xf numFmtId="0" fontId="17" fillId="3" borderId="1" xfId="3" applyFont="1" applyFill="1" applyBorder="1" applyAlignment="1" applyProtection="1">
      <alignment horizontal="center" vertical="center" wrapText="1"/>
      <protection locked="0"/>
    </xf>
    <xf numFmtId="0" fontId="15" fillId="3" borderId="1" xfId="3" applyFont="1" applyFill="1" applyBorder="1" applyAlignment="1">
      <alignment horizontal="center" vertical="center" wrapText="1"/>
    </xf>
    <xf numFmtId="0" fontId="15" fillId="3" borderId="1" xfId="3" applyFont="1" applyFill="1" applyBorder="1" applyAlignment="1" applyProtection="1">
      <alignment horizontal="center" vertical="center" wrapText="1"/>
      <protection locked="0"/>
    </xf>
    <xf numFmtId="0" fontId="11" fillId="6" borderId="5" xfId="0" applyFont="1" applyFill="1" applyBorder="1" applyAlignment="1">
      <alignment horizontal="left" vertical="top" wrapText="1"/>
    </xf>
    <xf numFmtId="0" fontId="11" fillId="6" borderId="6" xfId="0" applyFont="1" applyFill="1" applyBorder="1" applyAlignment="1">
      <alignment horizontal="left" vertical="top" wrapText="1"/>
    </xf>
    <xf numFmtId="0" fontId="11" fillId="6" borderId="7" xfId="0" applyFont="1" applyFill="1" applyBorder="1" applyAlignment="1">
      <alignment horizontal="left" vertical="top" wrapText="1"/>
    </xf>
    <xf numFmtId="0" fontId="6" fillId="3" borderId="1" xfId="6" applyFont="1" applyFill="1" applyBorder="1" applyAlignment="1">
      <alignment horizontal="left" vertical="center" wrapText="1"/>
    </xf>
  </cellXfs>
  <cellStyles count="9">
    <cellStyle name="Comma" xfId="2" builtinId="3"/>
    <cellStyle name="Normal" xfId="0" builtinId="0"/>
    <cellStyle name="Normal 2" xfId="1"/>
    <cellStyle name="Normal 3 10" xfId="8"/>
    <cellStyle name="Normal 3 2 3" xfId="3"/>
    <cellStyle name="Normal 3 2 5" xfId="6"/>
    <cellStyle name="Normal 3 2 6" xfId="7"/>
    <cellStyle name="Normal 4" xfId="5"/>
    <cellStyle name="Normal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sheetPr>
    <tabColor rgb="FFFFC000"/>
  </sheetPr>
  <dimension ref="A1:F94"/>
  <sheetViews>
    <sheetView tabSelected="1" workbookViewId="0">
      <selection activeCell="B30" sqref="B30"/>
    </sheetView>
  </sheetViews>
  <sheetFormatPr defaultRowHeight="15"/>
  <cols>
    <col min="1" max="1" width="52" customWidth="1"/>
    <col min="2" max="2" width="29.140625" style="86" customWidth="1"/>
    <col min="3" max="3" width="25.140625" style="83" customWidth="1"/>
    <col min="4" max="6" width="21.140625" style="83" customWidth="1"/>
  </cols>
  <sheetData>
    <row r="1" spans="1:6" ht="21.75" customHeight="1">
      <c r="A1" s="197" t="s">
        <v>255</v>
      </c>
      <c r="B1" s="198"/>
      <c r="C1" s="198"/>
      <c r="D1" s="198"/>
      <c r="E1" s="198"/>
      <c r="F1" s="199"/>
    </row>
    <row r="2" spans="1:6">
      <c r="A2" s="80" t="s">
        <v>0</v>
      </c>
      <c r="B2" s="85" t="s">
        <v>294</v>
      </c>
      <c r="C2" s="81"/>
      <c r="D2" s="81"/>
      <c r="E2" s="81"/>
      <c r="F2" s="81"/>
    </row>
    <row r="3" spans="1:6">
      <c r="A3" s="80" t="s">
        <v>1</v>
      </c>
      <c r="B3" s="85">
        <v>13</v>
      </c>
      <c r="C3" s="81"/>
      <c r="D3" s="81"/>
      <c r="E3" s="81"/>
      <c r="F3" s="81"/>
    </row>
    <row r="4" spans="1:6" ht="71.25">
      <c r="A4" s="68" t="s">
        <v>258</v>
      </c>
      <c r="B4" s="68" t="s">
        <v>2</v>
      </c>
      <c r="C4" s="68" t="s">
        <v>259</v>
      </c>
      <c r="D4" s="68" t="s">
        <v>260</v>
      </c>
      <c r="E4" s="68" t="s">
        <v>253</v>
      </c>
      <c r="F4" s="68" t="s">
        <v>254</v>
      </c>
    </row>
    <row r="5" spans="1:6" ht="18.75" customHeight="1">
      <c r="A5" s="3" t="s">
        <v>3</v>
      </c>
      <c r="B5" s="85">
        <v>13</v>
      </c>
      <c r="C5" s="82">
        <v>12</v>
      </c>
      <c r="D5" s="82">
        <v>11</v>
      </c>
      <c r="E5" s="87" t="s">
        <v>296</v>
      </c>
      <c r="F5" s="87" t="s">
        <v>296</v>
      </c>
    </row>
    <row r="6" spans="1:6" ht="18.75" customHeight="1">
      <c r="A6" s="3" t="s">
        <v>6</v>
      </c>
      <c r="B6" s="85">
        <v>28</v>
      </c>
      <c r="C6" s="82">
        <v>18</v>
      </c>
      <c r="D6" s="82">
        <v>14</v>
      </c>
      <c r="E6" s="87" t="s">
        <v>296</v>
      </c>
      <c r="F6" s="87" t="s">
        <v>296</v>
      </c>
    </row>
    <row r="7" spans="1:6" ht="18.75" customHeight="1">
      <c r="A7" s="3" t="s">
        <v>295</v>
      </c>
      <c r="B7" s="85">
        <v>2</v>
      </c>
      <c r="C7" s="82">
        <v>2</v>
      </c>
      <c r="D7" s="82">
        <v>1</v>
      </c>
      <c r="E7" s="87" t="s">
        <v>296</v>
      </c>
      <c r="F7" s="87" t="s">
        <v>296</v>
      </c>
    </row>
    <row r="8" spans="1:6" ht="18.75" customHeight="1">
      <c r="A8" s="3" t="s">
        <v>4</v>
      </c>
      <c r="B8" s="85">
        <v>195</v>
      </c>
      <c r="C8" s="82">
        <v>25</v>
      </c>
      <c r="D8" s="82">
        <v>20</v>
      </c>
      <c r="E8" s="82">
        <v>175</v>
      </c>
      <c r="F8" s="82">
        <v>100</v>
      </c>
    </row>
    <row r="9" spans="1:6" ht="18.75" customHeight="1">
      <c r="A9" s="3" t="s">
        <v>5</v>
      </c>
      <c r="B9" s="85">
        <v>1142</v>
      </c>
      <c r="C9" s="82">
        <v>28</v>
      </c>
      <c r="D9" s="82">
        <v>26</v>
      </c>
      <c r="E9" s="82">
        <f>B9-D9</f>
        <v>1116</v>
      </c>
      <c r="F9" s="82">
        <v>500</v>
      </c>
    </row>
    <row r="10" spans="1:6" ht="18.75" customHeight="1">
      <c r="A10" s="3" t="s">
        <v>8</v>
      </c>
      <c r="B10" s="87" t="s">
        <v>296</v>
      </c>
      <c r="C10" s="87" t="s">
        <v>296</v>
      </c>
      <c r="D10" s="87" t="s">
        <v>296</v>
      </c>
      <c r="E10" s="87" t="s">
        <v>296</v>
      </c>
      <c r="F10" s="87" t="s">
        <v>296</v>
      </c>
    </row>
    <row r="11" spans="1:6" ht="18.75" customHeight="1">
      <c r="A11" s="3" t="s">
        <v>7</v>
      </c>
      <c r="B11" s="85">
        <v>259</v>
      </c>
      <c r="C11" s="87" t="s">
        <v>296</v>
      </c>
      <c r="D11" s="87" t="s">
        <v>296</v>
      </c>
      <c r="E11" s="87" t="s">
        <v>296</v>
      </c>
      <c r="F11" s="87" t="s">
        <v>296</v>
      </c>
    </row>
    <row r="12" spans="1:6" ht="18.75" customHeight="1">
      <c r="A12" s="3" t="s">
        <v>261</v>
      </c>
      <c r="B12" s="85">
        <v>1123</v>
      </c>
      <c r="C12" s="87" t="s">
        <v>296</v>
      </c>
      <c r="D12" s="87" t="s">
        <v>296</v>
      </c>
      <c r="E12" s="87" t="s">
        <v>296</v>
      </c>
      <c r="F12" s="87" t="s">
        <v>296</v>
      </c>
    </row>
    <row r="13" spans="1:6" ht="18.75" customHeight="1">
      <c r="A13" s="3" t="s">
        <v>21</v>
      </c>
      <c r="B13" s="85"/>
      <c r="C13" s="82"/>
      <c r="D13" s="82"/>
      <c r="E13" s="82"/>
      <c r="F13" s="82"/>
    </row>
    <row r="14" spans="1:6" ht="18.75" customHeight="1">
      <c r="A14" s="3" t="s">
        <v>262</v>
      </c>
      <c r="B14" s="85"/>
      <c r="C14" s="82"/>
      <c r="D14" s="82"/>
      <c r="E14" s="82"/>
      <c r="F14" s="82"/>
    </row>
    <row r="15" spans="1:6" ht="18.75" customHeight="1">
      <c r="A15" s="193" t="s">
        <v>28</v>
      </c>
      <c r="B15" s="193"/>
      <c r="C15" s="193"/>
      <c r="D15" s="193"/>
      <c r="E15" s="193"/>
      <c r="F15" s="193"/>
    </row>
    <row r="16" spans="1:6" ht="18.75" customHeight="1">
      <c r="A16" s="68" t="s">
        <v>29</v>
      </c>
      <c r="B16" s="68" t="s">
        <v>251</v>
      </c>
      <c r="C16" s="68" t="s">
        <v>252</v>
      </c>
      <c r="D16" s="68"/>
      <c r="E16" s="68"/>
      <c r="F16" s="68"/>
    </row>
    <row r="17" spans="1:6" ht="18.75" customHeight="1">
      <c r="A17" s="71" t="s">
        <v>272</v>
      </c>
      <c r="B17" s="85" t="s">
        <v>297</v>
      </c>
      <c r="C17" s="82">
        <v>75</v>
      </c>
      <c r="D17" s="82"/>
      <c r="E17" s="82"/>
      <c r="F17" s="82"/>
    </row>
    <row r="18" spans="1:6" ht="18.75" customHeight="1">
      <c r="A18" s="71" t="s">
        <v>274</v>
      </c>
      <c r="B18" s="85" t="s">
        <v>297</v>
      </c>
      <c r="C18" s="82">
        <v>75</v>
      </c>
      <c r="D18" s="82"/>
      <c r="E18" s="82"/>
      <c r="F18" s="82"/>
    </row>
    <row r="19" spans="1:6" ht="18.75" customHeight="1">
      <c r="A19" s="71" t="s">
        <v>273</v>
      </c>
      <c r="B19" s="85" t="s">
        <v>297</v>
      </c>
      <c r="C19" s="82">
        <v>75</v>
      </c>
      <c r="D19" s="82"/>
      <c r="E19" s="82"/>
      <c r="F19" s="82"/>
    </row>
    <row r="20" spans="1:6" ht="18.75" customHeight="1">
      <c r="A20" s="71" t="s">
        <v>265</v>
      </c>
      <c r="B20" s="87" t="s">
        <v>296</v>
      </c>
      <c r="C20" s="82">
        <v>50</v>
      </c>
      <c r="D20" s="82"/>
      <c r="E20" s="82"/>
      <c r="F20" s="82"/>
    </row>
    <row r="21" spans="1:6" ht="18.75" customHeight="1">
      <c r="A21" s="71" t="s">
        <v>264</v>
      </c>
      <c r="B21" s="87" t="s">
        <v>296</v>
      </c>
      <c r="C21" s="82">
        <v>50</v>
      </c>
      <c r="D21" s="82"/>
      <c r="E21" s="82"/>
      <c r="F21" s="82"/>
    </row>
    <row r="22" spans="1:6" ht="18.75" customHeight="1">
      <c r="A22" s="71" t="s">
        <v>263</v>
      </c>
      <c r="B22" s="87" t="s">
        <v>296</v>
      </c>
      <c r="C22" s="82">
        <v>50</v>
      </c>
      <c r="D22" s="82"/>
      <c r="E22" s="82"/>
      <c r="F22" s="82"/>
    </row>
    <row r="23" spans="1:6" ht="18.75" customHeight="1">
      <c r="A23" s="71" t="s">
        <v>24</v>
      </c>
      <c r="B23" s="85">
        <v>145</v>
      </c>
      <c r="C23" s="82">
        <v>150</v>
      </c>
      <c r="D23" s="82"/>
      <c r="E23" s="82"/>
      <c r="F23" s="82"/>
    </row>
    <row r="24" spans="1:6" ht="18.75" customHeight="1">
      <c r="A24" s="71" t="s">
        <v>25</v>
      </c>
      <c r="B24" s="85">
        <v>145</v>
      </c>
      <c r="C24" s="82">
        <v>150</v>
      </c>
      <c r="D24" s="82"/>
      <c r="E24" s="82"/>
      <c r="F24" s="82"/>
    </row>
    <row r="25" spans="1:6" ht="18.75" customHeight="1">
      <c r="A25" s="71" t="s">
        <v>26</v>
      </c>
      <c r="B25" s="85"/>
      <c r="C25" s="82"/>
      <c r="D25" s="82"/>
      <c r="E25" s="82"/>
      <c r="F25" s="82"/>
    </row>
    <row r="26" spans="1:6" ht="18.75" customHeight="1">
      <c r="A26" s="71" t="s">
        <v>22</v>
      </c>
      <c r="B26" s="85"/>
      <c r="C26" s="82"/>
      <c r="D26" s="82"/>
      <c r="E26" s="82"/>
      <c r="F26" s="82"/>
    </row>
    <row r="27" spans="1:6" ht="18.75" customHeight="1">
      <c r="A27" s="71" t="s">
        <v>23</v>
      </c>
      <c r="B27" s="85"/>
      <c r="C27" s="82"/>
      <c r="D27" s="82"/>
      <c r="E27" s="82"/>
      <c r="F27" s="82"/>
    </row>
    <row r="28" spans="1:6" ht="24">
      <c r="A28" s="71" t="s">
        <v>284</v>
      </c>
      <c r="B28" s="85"/>
      <c r="C28" s="82"/>
      <c r="D28" s="82"/>
      <c r="E28" s="82"/>
      <c r="F28" s="82"/>
    </row>
    <row r="29" spans="1:6" ht="18.75" customHeight="1">
      <c r="A29" s="71" t="s">
        <v>271</v>
      </c>
      <c r="B29" s="85"/>
      <c r="C29" s="82"/>
      <c r="D29" s="82"/>
      <c r="E29" s="82"/>
      <c r="F29" s="82"/>
    </row>
    <row r="30" spans="1:6" ht="18.75" customHeight="1">
      <c r="A30" s="71" t="s">
        <v>27</v>
      </c>
      <c r="B30" s="84"/>
      <c r="C30" s="81"/>
      <c r="D30" s="81"/>
      <c r="E30" s="81"/>
      <c r="F30" s="81"/>
    </row>
    <row r="31" spans="1:6">
      <c r="A31" s="193" t="s">
        <v>100</v>
      </c>
      <c r="B31" s="193"/>
      <c r="C31" s="193"/>
      <c r="D31" s="193"/>
      <c r="E31" s="193"/>
      <c r="F31" s="193"/>
    </row>
    <row r="32" spans="1:6" ht="28.5">
      <c r="A32" s="68" t="s">
        <v>104</v>
      </c>
      <c r="B32" s="68" t="s">
        <v>256</v>
      </c>
      <c r="C32" s="68" t="s">
        <v>257</v>
      </c>
      <c r="D32" s="69"/>
      <c r="E32" s="69"/>
      <c r="F32" s="69"/>
    </row>
    <row r="33" spans="1:6">
      <c r="A33" s="3" t="s">
        <v>101</v>
      </c>
      <c r="B33" s="84">
        <v>13</v>
      </c>
      <c r="C33" s="84">
        <v>13</v>
      </c>
      <c r="D33" s="81"/>
      <c r="E33" s="81"/>
      <c r="F33" s="81"/>
    </row>
    <row r="34" spans="1:6">
      <c r="A34" s="3" t="s">
        <v>102</v>
      </c>
      <c r="B34" s="84" t="s">
        <v>298</v>
      </c>
      <c r="C34" s="84" t="s">
        <v>298</v>
      </c>
      <c r="D34" s="81"/>
      <c r="E34" s="81"/>
      <c r="F34" s="81"/>
    </row>
    <row r="35" spans="1:6">
      <c r="A35" s="3" t="s">
        <v>103</v>
      </c>
      <c r="B35" s="84">
        <v>1142</v>
      </c>
      <c r="C35" s="84">
        <v>1142</v>
      </c>
      <c r="D35" s="81"/>
      <c r="E35" s="81"/>
      <c r="F35" s="81"/>
    </row>
    <row r="36" spans="1:6">
      <c r="A36" s="3" t="s">
        <v>105</v>
      </c>
      <c r="B36" s="88" t="s">
        <v>296</v>
      </c>
      <c r="C36" s="88" t="s">
        <v>296</v>
      </c>
      <c r="D36" s="81"/>
      <c r="E36" s="81"/>
      <c r="F36" s="81"/>
    </row>
    <row r="37" spans="1:6">
      <c r="A37" s="3" t="s">
        <v>195</v>
      </c>
      <c r="B37" s="84">
        <v>259</v>
      </c>
      <c r="C37" s="84">
        <v>259</v>
      </c>
      <c r="D37" s="81"/>
      <c r="E37" s="81"/>
      <c r="F37" s="81"/>
    </row>
    <row r="38" spans="1:6">
      <c r="A38" s="3" t="s">
        <v>266</v>
      </c>
      <c r="B38" s="84">
        <v>1123</v>
      </c>
      <c r="C38" s="84">
        <v>1123</v>
      </c>
      <c r="D38" s="81"/>
      <c r="E38" s="81"/>
      <c r="F38" s="81"/>
    </row>
    <row r="39" spans="1:6">
      <c r="A39" s="3" t="s">
        <v>106</v>
      </c>
      <c r="B39" s="84" t="s">
        <v>299</v>
      </c>
      <c r="C39" s="81"/>
      <c r="D39" s="81"/>
      <c r="E39" s="81"/>
      <c r="F39" s="81"/>
    </row>
    <row r="40" spans="1:6">
      <c r="A40" s="3" t="s">
        <v>107</v>
      </c>
      <c r="B40" s="84" t="s">
        <v>299</v>
      </c>
      <c r="C40" s="81"/>
      <c r="D40" s="81"/>
      <c r="E40" s="81"/>
      <c r="F40" s="81"/>
    </row>
    <row r="41" spans="1:6">
      <c r="A41" s="3" t="s">
        <v>108</v>
      </c>
      <c r="B41" s="84" t="s">
        <v>299</v>
      </c>
      <c r="C41" s="81"/>
      <c r="D41" s="81"/>
      <c r="E41" s="81"/>
      <c r="F41" s="81"/>
    </row>
    <row r="42" spans="1:6">
      <c r="A42" s="3" t="s">
        <v>109</v>
      </c>
      <c r="B42" s="84"/>
      <c r="C42" s="81"/>
      <c r="D42" s="81"/>
      <c r="E42" s="81"/>
      <c r="F42" s="81"/>
    </row>
    <row r="43" spans="1:6">
      <c r="A43" s="3" t="s">
        <v>196</v>
      </c>
      <c r="B43" s="84" t="s">
        <v>299</v>
      </c>
      <c r="C43" s="81"/>
      <c r="D43" s="81"/>
      <c r="E43" s="81"/>
      <c r="F43" s="81"/>
    </row>
    <row r="44" spans="1:6">
      <c r="A44" s="3" t="s">
        <v>267</v>
      </c>
      <c r="B44" s="84" t="s">
        <v>299</v>
      </c>
      <c r="C44" s="81"/>
      <c r="D44" s="81"/>
      <c r="E44" s="81"/>
      <c r="F44" s="81"/>
    </row>
    <row r="45" spans="1:6" ht="29.25">
      <c r="A45" s="70" t="s">
        <v>110</v>
      </c>
      <c r="B45" s="84"/>
      <c r="C45" s="81"/>
      <c r="D45" s="81"/>
      <c r="E45" s="81"/>
      <c r="F45" s="81"/>
    </row>
    <row r="49" spans="1:6">
      <c r="A49" s="194" t="s">
        <v>33</v>
      </c>
      <c r="B49" s="195"/>
      <c r="C49" s="195"/>
      <c r="D49" s="195"/>
      <c r="E49" s="195"/>
      <c r="F49" s="196"/>
    </row>
    <row r="50" spans="1:6">
      <c r="A50" s="89" t="s">
        <v>31</v>
      </c>
      <c r="B50" s="89" t="s">
        <v>30</v>
      </c>
      <c r="C50" s="89" t="s">
        <v>32</v>
      </c>
      <c r="D50" s="90" t="s">
        <v>300</v>
      </c>
      <c r="E50" s="91"/>
      <c r="F50" s="91"/>
    </row>
    <row r="51" spans="1:6">
      <c r="A51" s="200" t="s">
        <v>301</v>
      </c>
      <c r="B51" s="201"/>
      <c r="C51" s="201"/>
      <c r="D51" s="201"/>
      <c r="E51" s="201"/>
      <c r="F51" s="202"/>
    </row>
    <row r="52" spans="1:6">
      <c r="A52" s="92" t="s">
        <v>302</v>
      </c>
      <c r="B52" s="93" t="s">
        <v>303</v>
      </c>
      <c r="C52" s="94" t="s">
        <v>304</v>
      </c>
      <c r="D52" s="203" t="s">
        <v>305</v>
      </c>
      <c r="E52" s="91"/>
      <c r="F52" s="91"/>
    </row>
    <row r="53" spans="1:6">
      <c r="A53" s="95" t="s">
        <v>306</v>
      </c>
      <c r="B53" s="96" t="s">
        <v>307</v>
      </c>
      <c r="C53" s="94" t="s">
        <v>308</v>
      </c>
      <c r="D53" s="204"/>
      <c r="E53" s="91"/>
      <c r="F53" s="91"/>
    </row>
    <row r="54" spans="1:6">
      <c r="A54" s="92" t="s">
        <v>309</v>
      </c>
      <c r="B54" s="92" t="s">
        <v>310</v>
      </c>
      <c r="C54" s="94" t="s">
        <v>311</v>
      </c>
      <c r="D54" s="205"/>
      <c r="E54" s="91"/>
      <c r="F54" s="91"/>
    </row>
    <row r="55" spans="1:6">
      <c r="A55" s="97" t="s">
        <v>312</v>
      </c>
      <c r="B55" s="98"/>
      <c r="C55" s="98"/>
      <c r="D55" s="98"/>
      <c r="E55" s="98"/>
      <c r="F55" s="99"/>
    </row>
    <row r="56" spans="1:6">
      <c r="A56" s="92" t="s">
        <v>313</v>
      </c>
      <c r="B56" s="100" t="s">
        <v>314</v>
      </c>
      <c r="C56" s="91" t="s">
        <v>315</v>
      </c>
      <c r="D56" s="206" t="s">
        <v>316</v>
      </c>
      <c r="E56" s="91"/>
      <c r="F56" s="91"/>
    </row>
    <row r="57" spans="1:6">
      <c r="A57" s="95" t="s">
        <v>317</v>
      </c>
      <c r="B57" s="101" t="s">
        <v>318</v>
      </c>
      <c r="C57" s="91" t="s">
        <v>315</v>
      </c>
      <c r="D57" s="206"/>
      <c r="E57" s="91"/>
      <c r="F57" s="91"/>
    </row>
    <row r="58" spans="1:6">
      <c r="A58" s="95" t="s">
        <v>319</v>
      </c>
      <c r="B58" s="102" t="s">
        <v>320</v>
      </c>
      <c r="C58" s="91" t="s">
        <v>321</v>
      </c>
      <c r="D58" s="206"/>
      <c r="E58" s="91"/>
      <c r="F58" s="91"/>
    </row>
    <row r="59" spans="1:6">
      <c r="A59" s="92" t="s">
        <v>313</v>
      </c>
      <c r="B59" s="103" t="s">
        <v>322</v>
      </c>
      <c r="C59" s="91"/>
      <c r="D59" s="206" t="s">
        <v>323</v>
      </c>
      <c r="E59" s="91"/>
      <c r="F59" s="91"/>
    </row>
    <row r="60" spans="1:6">
      <c r="A60" s="95" t="s">
        <v>317</v>
      </c>
      <c r="B60" s="100" t="s">
        <v>324</v>
      </c>
      <c r="C60" s="91" t="s">
        <v>325</v>
      </c>
      <c r="D60" s="206"/>
      <c r="E60" s="91"/>
      <c r="F60" s="91"/>
    </row>
    <row r="61" spans="1:6">
      <c r="A61" s="95" t="s">
        <v>319</v>
      </c>
      <c r="B61" s="102" t="s">
        <v>326</v>
      </c>
      <c r="C61" s="91" t="s">
        <v>327</v>
      </c>
      <c r="D61" s="206"/>
      <c r="E61" s="91"/>
      <c r="F61" s="91"/>
    </row>
    <row r="62" spans="1:6">
      <c r="A62" s="92" t="s">
        <v>313</v>
      </c>
      <c r="B62" s="100" t="s">
        <v>328</v>
      </c>
      <c r="C62" s="91" t="s">
        <v>329</v>
      </c>
      <c r="D62" s="206" t="s">
        <v>330</v>
      </c>
      <c r="E62" s="91"/>
      <c r="F62" s="91"/>
    </row>
    <row r="63" spans="1:6">
      <c r="A63" s="95" t="s">
        <v>317</v>
      </c>
      <c r="B63" s="101" t="s">
        <v>331</v>
      </c>
      <c r="C63" s="91" t="s">
        <v>332</v>
      </c>
      <c r="D63" s="206"/>
      <c r="E63" s="91"/>
      <c r="F63" s="91"/>
    </row>
    <row r="64" spans="1:6">
      <c r="A64" s="95" t="s">
        <v>319</v>
      </c>
      <c r="B64" s="102" t="s">
        <v>333</v>
      </c>
      <c r="C64" s="91" t="s">
        <v>327</v>
      </c>
      <c r="D64" s="206"/>
      <c r="E64" s="91"/>
      <c r="F64" s="91"/>
    </row>
    <row r="65" spans="1:6">
      <c r="A65" s="92" t="s">
        <v>313</v>
      </c>
      <c r="B65" s="100" t="s">
        <v>334</v>
      </c>
      <c r="C65" s="91" t="s">
        <v>315</v>
      </c>
      <c r="D65" s="207" t="s">
        <v>335</v>
      </c>
      <c r="E65" s="91"/>
      <c r="F65" s="91"/>
    </row>
    <row r="66" spans="1:6">
      <c r="A66" s="95" t="s">
        <v>317</v>
      </c>
      <c r="B66" s="103" t="s">
        <v>322</v>
      </c>
      <c r="C66" s="91"/>
      <c r="D66" s="207"/>
      <c r="E66" s="91"/>
      <c r="F66" s="91"/>
    </row>
    <row r="67" spans="1:6">
      <c r="A67" s="95" t="s">
        <v>319</v>
      </c>
      <c r="B67" s="102" t="s">
        <v>336</v>
      </c>
      <c r="C67" s="91" t="s">
        <v>327</v>
      </c>
      <c r="D67" s="207"/>
      <c r="E67" s="91"/>
      <c r="F67" s="91"/>
    </row>
    <row r="68" spans="1:6">
      <c r="A68" s="92" t="s">
        <v>313</v>
      </c>
      <c r="B68" s="100" t="s">
        <v>337</v>
      </c>
      <c r="C68" s="91" t="s">
        <v>338</v>
      </c>
      <c r="D68" s="206" t="s">
        <v>339</v>
      </c>
      <c r="E68" s="91"/>
      <c r="F68" s="91"/>
    </row>
    <row r="69" spans="1:6">
      <c r="A69" s="95" t="s">
        <v>317</v>
      </c>
      <c r="B69" s="101" t="s">
        <v>340</v>
      </c>
      <c r="C69" s="91" t="s">
        <v>341</v>
      </c>
      <c r="D69" s="206"/>
      <c r="E69" s="91"/>
      <c r="F69" s="91"/>
    </row>
    <row r="70" spans="1:6">
      <c r="A70" s="95" t="s">
        <v>319</v>
      </c>
      <c r="B70" s="102" t="s">
        <v>342</v>
      </c>
      <c r="C70" s="91" t="s">
        <v>343</v>
      </c>
      <c r="D70" s="206"/>
      <c r="E70" s="91"/>
      <c r="F70" s="91"/>
    </row>
    <row r="71" spans="1:6">
      <c r="A71" s="92" t="s">
        <v>313</v>
      </c>
      <c r="B71" s="101" t="s">
        <v>344</v>
      </c>
      <c r="C71" s="91" t="s">
        <v>304</v>
      </c>
      <c r="D71" s="207" t="s">
        <v>345</v>
      </c>
      <c r="E71" s="91"/>
      <c r="F71" s="91"/>
    </row>
    <row r="72" spans="1:6">
      <c r="A72" s="95" t="s">
        <v>317</v>
      </c>
      <c r="B72" s="100" t="s">
        <v>346</v>
      </c>
      <c r="C72" s="91" t="s">
        <v>347</v>
      </c>
      <c r="D72" s="207"/>
      <c r="E72" s="91"/>
      <c r="F72" s="91"/>
    </row>
    <row r="73" spans="1:6">
      <c r="A73" s="95" t="s">
        <v>319</v>
      </c>
      <c r="B73" s="102" t="s">
        <v>348</v>
      </c>
      <c r="C73" s="91" t="s">
        <v>349</v>
      </c>
      <c r="D73" s="207"/>
      <c r="E73" s="91"/>
      <c r="F73" s="91"/>
    </row>
    <row r="74" spans="1:6">
      <c r="A74" s="92" t="s">
        <v>313</v>
      </c>
      <c r="B74" s="101" t="s">
        <v>350</v>
      </c>
      <c r="C74" s="91" t="s">
        <v>304</v>
      </c>
      <c r="D74" s="207" t="s">
        <v>351</v>
      </c>
      <c r="E74" s="91"/>
      <c r="F74" s="91"/>
    </row>
    <row r="75" spans="1:6">
      <c r="A75" s="95" t="s">
        <v>317</v>
      </c>
      <c r="B75" s="100" t="s">
        <v>352</v>
      </c>
      <c r="C75" s="91" t="s">
        <v>329</v>
      </c>
      <c r="D75" s="207"/>
      <c r="E75" s="91"/>
      <c r="F75" s="91"/>
    </row>
    <row r="76" spans="1:6">
      <c r="A76" s="95" t="s">
        <v>319</v>
      </c>
      <c r="B76" s="102" t="s">
        <v>353</v>
      </c>
      <c r="C76" s="91" t="s">
        <v>354</v>
      </c>
      <c r="D76" s="207"/>
      <c r="E76" s="91"/>
      <c r="F76" s="91"/>
    </row>
    <row r="77" spans="1:6">
      <c r="A77" s="92" t="s">
        <v>313</v>
      </c>
      <c r="B77" s="100" t="s">
        <v>355</v>
      </c>
      <c r="C77" s="91" t="s">
        <v>315</v>
      </c>
      <c r="D77" s="206" t="s">
        <v>356</v>
      </c>
      <c r="E77" s="91"/>
      <c r="F77" s="91"/>
    </row>
    <row r="78" spans="1:6">
      <c r="A78" s="95" t="s">
        <v>317</v>
      </c>
      <c r="B78" s="101" t="s">
        <v>357</v>
      </c>
      <c r="C78" s="91" t="s">
        <v>347</v>
      </c>
      <c r="D78" s="206"/>
      <c r="E78" s="91"/>
      <c r="F78" s="91"/>
    </row>
    <row r="79" spans="1:6">
      <c r="A79" s="95" t="s">
        <v>319</v>
      </c>
      <c r="B79" s="102" t="s">
        <v>358</v>
      </c>
      <c r="C79" s="91" t="s">
        <v>349</v>
      </c>
      <c r="D79" s="206"/>
      <c r="E79" s="91"/>
      <c r="F79" s="91"/>
    </row>
    <row r="80" spans="1:6">
      <c r="A80" s="92" t="s">
        <v>313</v>
      </c>
      <c r="B80" s="100" t="s">
        <v>359</v>
      </c>
      <c r="C80" s="91" t="s">
        <v>360</v>
      </c>
      <c r="D80" s="207" t="s">
        <v>361</v>
      </c>
      <c r="E80" s="91"/>
      <c r="F80" s="91"/>
    </row>
    <row r="81" spans="1:6">
      <c r="A81" s="95" t="s">
        <v>317</v>
      </c>
      <c r="B81" s="101" t="s">
        <v>362</v>
      </c>
      <c r="C81" s="91" t="s">
        <v>341</v>
      </c>
      <c r="D81" s="207"/>
      <c r="E81" s="91"/>
      <c r="F81" s="91"/>
    </row>
    <row r="82" spans="1:6">
      <c r="A82" s="95" t="s">
        <v>319</v>
      </c>
      <c r="B82" s="102" t="s">
        <v>363</v>
      </c>
      <c r="C82" s="91" t="s">
        <v>327</v>
      </c>
      <c r="D82" s="207"/>
      <c r="E82" s="91"/>
      <c r="F82" s="91"/>
    </row>
    <row r="83" spans="1:6">
      <c r="A83" s="92" t="s">
        <v>313</v>
      </c>
      <c r="B83" s="100" t="s">
        <v>364</v>
      </c>
      <c r="C83" s="91" t="s">
        <v>315</v>
      </c>
      <c r="D83" s="207" t="s">
        <v>365</v>
      </c>
      <c r="E83" s="91"/>
      <c r="F83" s="91"/>
    </row>
    <row r="84" spans="1:6">
      <c r="A84" s="95" t="s">
        <v>317</v>
      </c>
      <c r="B84" s="101" t="s">
        <v>366</v>
      </c>
      <c r="C84" s="91" t="s">
        <v>367</v>
      </c>
      <c r="D84" s="207"/>
      <c r="E84" s="91"/>
      <c r="F84" s="91"/>
    </row>
    <row r="85" spans="1:6">
      <c r="A85" s="95" t="s">
        <v>319</v>
      </c>
      <c r="B85" s="102" t="s">
        <v>368</v>
      </c>
      <c r="C85" s="91" t="s">
        <v>327</v>
      </c>
      <c r="D85" s="207"/>
      <c r="E85" s="91"/>
      <c r="F85" s="91"/>
    </row>
    <row r="86" spans="1:6">
      <c r="A86" s="92" t="s">
        <v>313</v>
      </c>
      <c r="B86" s="100" t="s">
        <v>369</v>
      </c>
      <c r="C86" s="91" t="s">
        <v>341</v>
      </c>
      <c r="D86" s="208" t="s">
        <v>370</v>
      </c>
      <c r="E86" s="91"/>
      <c r="F86" s="91"/>
    </row>
    <row r="87" spans="1:6">
      <c r="A87" s="95" t="s">
        <v>317</v>
      </c>
      <c r="B87" s="100" t="s">
        <v>371</v>
      </c>
      <c r="C87" s="91" t="s">
        <v>329</v>
      </c>
      <c r="D87" s="208"/>
      <c r="E87" s="91"/>
      <c r="F87" s="91"/>
    </row>
    <row r="88" spans="1:6">
      <c r="A88" s="95" t="s">
        <v>319</v>
      </c>
      <c r="B88" s="102" t="s">
        <v>372</v>
      </c>
      <c r="C88" s="91" t="s">
        <v>327</v>
      </c>
      <c r="D88" s="208"/>
      <c r="E88" s="91"/>
      <c r="F88" s="91"/>
    </row>
    <row r="89" spans="1:6">
      <c r="A89" s="92" t="s">
        <v>313</v>
      </c>
      <c r="B89" s="100" t="s">
        <v>373</v>
      </c>
      <c r="C89" s="91" t="s">
        <v>374</v>
      </c>
      <c r="D89" s="207" t="s">
        <v>375</v>
      </c>
      <c r="E89" s="91"/>
      <c r="F89" s="91"/>
    </row>
    <row r="90" spans="1:6">
      <c r="A90" s="95" t="s">
        <v>317</v>
      </c>
      <c r="B90" s="100" t="s">
        <v>376</v>
      </c>
      <c r="C90" s="91" t="s">
        <v>377</v>
      </c>
      <c r="D90" s="207"/>
      <c r="E90" s="91"/>
      <c r="F90" s="91"/>
    </row>
    <row r="91" spans="1:6">
      <c r="A91" s="95" t="s">
        <v>319</v>
      </c>
      <c r="B91" s="102" t="s">
        <v>378</v>
      </c>
      <c r="C91" s="91" t="s">
        <v>327</v>
      </c>
      <c r="D91" s="207"/>
      <c r="E91" s="91"/>
      <c r="F91" s="91"/>
    </row>
    <row r="92" spans="1:6">
      <c r="A92" s="92" t="s">
        <v>313</v>
      </c>
      <c r="B92" s="101" t="s">
        <v>379</v>
      </c>
      <c r="C92" s="91" t="s">
        <v>380</v>
      </c>
      <c r="D92" s="207" t="s">
        <v>381</v>
      </c>
      <c r="E92" s="91"/>
      <c r="F92" s="91"/>
    </row>
    <row r="93" spans="1:6">
      <c r="A93" s="95" t="s">
        <v>317</v>
      </c>
      <c r="B93" s="101" t="s">
        <v>382</v>
      </c>
      <c r="C93" s="91" t="s">
        <v>380</v>
      </c>
      <c r="D93" s="207"/>
      <c r="E93" s="91"/>
      <c r="F93" s="91"/>
    </row>
    <row r="94" spans="1:6">
      <c r="A94" s="95" t="s">
        <v>319</v>
      </c>
      <c r="B94" s="102" t="s">
        <v>383</v>
      </c>
      <c r="C94" s="91" t="s">
        <v>321</v>
      </c>
      <c r="D94" s="207"/>
      <c r="E94" s="91"/>
      <c r="F94" s="91"/>
    </row>
  </sheetData>
  <mergeCells count="19">
    <mergeCell ref="D83:D85"/>
    <mergeCell ref="D86:D88"/>
    <mergeCell ref="D89:D91"/>
    <mergeCell ref="D92:D94"/>
    <mergeCell ref="D68:D70"/>
    <mergeCell ref="D71:D73"/>
    <mergeCell ref="D74:D76"/>
    <mergeCell ref="D77:D79"/>
    <mergeCell ref="D80:D82"/>
    <mergeCell ref="D52:D54"/>
    <mergeCell ref="D56:D58"/>
    <mergeCell ref="D59:D61"/>
    <mergeCell ref="D62:D64"/>
    <mergeCell ref="D65:D67"/>
    <mergeCell ref="A15:F15"/>
    <mergeCell ref="A49:F49"/>
    <mergeCell ref="A31:F31"/>
    <mergeCell ref="A1:F1"/>
    <mergeCell ref="A51:F51"/>
  </mergeCells>
  <pageMargins left="0.7" right="0.19" top="0.26" bottom="0.31" header="1.56" footer="0.3"/>
  <pageSetup paperSize="5" scale="85" orientation="landscape" r:id="rId1"/>
  <rowBreaks count="2" manualBreakCount="2">
    <brk id="30" max="16383" man="1"/>
    <brk id="48" max="16383" man="1"/>
  </rowBreaks>
</worksheet>
</file>

<file path=xl/worksheets/sheet2.xml><?xml version="1.0" encoding="utf-8"?>
<worksheet xmlns="http://schemas.openxmlformats.org/spreadsheetml/2006/main" xmlns:r="http://schemas.openxmlformats.org/officeDocument/2006/relationships">
  <sheetPr>
    <tabColor rgb="FF92D050"/>
  </sheetPr>
  <dimension ref="A1:L78"/>
  <sheetViews>
    <sheetView zoomScale="80" zoomScaleNormal="80" workbookViewId="0">
      <selection activeCell="B80" sqref="B80"/>
    </sheetView>
  </sheetViews>
  <sheetFormatPr defaultRowHeight="15"/>
  <cols>
    <col min="1" max="1" width="13.7109375" style="151" customWidth="1"/>
    <col min="2" max="2" width="57.140625" style="67" customWidth="1"/>
    <col min="3" max="3" width="12.42578125" style="117" bestFit="1" customWidth="1"/>
    <col min="4" max="4" width="13.5703125" style="117" customWidth="1"/>
    <col min="5" max="5" width="13" style="127" bestFit="1" customWidth="1"/>
    <col min="6" max="6" width="14.7109375" style="127" customWidth="1"/>
    <col min="7" max="7" width="68.5703125" style="67" customWidth="1"/>
    <col min="8" max="8" width="11.140625" style="67" bestFit="1" customWidth="1"/>
    <col min="9" max="9" width="11.42578125" style="67" customWidth="1"/>
    <col min="10" max="10" width="8.7109375" style="67" bestFit="1" customWidth="1"/>
    <col min="11" max="11" width="9.85546875" style="67" bestFit="1" customWidth="1"/>
    <col min="12" max="12" width="12.7109375" style="67" bestFit="1" customWidth="1"/>
    <col min="13" max="16384" width="9.140625" style="67"/>
  </cols>
  <sheetData>
    <row r="1" spans="1:12" ht="39" customHeight="1">
      <c r="A1" s="209" t="s">
        <v>146</v>
      </c>
      <c r="B1" s="209"/>
      <c r="C1" s="209"/>
      <c r="D1" s="209"/>
      <c r="E1" s="209"/>
      <c r="F1" s="209"/>
      <c r="G1" s="209"/>
      <c r="H1" s="76"/>
    </row>
    <row r="2" spans="1:12" s="117" customFormat="1" ht="42.75" customHeight="1">
      <c r="A2" s="155" t="s">
        <v>275</v>
      </c>
      <c r="B2" s="155" t="s">
        <v>9</v>
      </c>
      <c r="C2" s="155" t="s">
        <v>10</v>
      </c>
      <c r="D2" s="155" t="s">
        <v>11</v>
      </c>
      <c r="E2" s="155" t="s">
        <v>12</v>
      </c>
      <c r="F2" s="155" t="s">
        <v>13</v>
      </c>
      <c r="G2" s="155" t="s">
        <v>14</v>
      </c>
      <c r="I2" s="171"/>
      <c r="J2" s="172"/>
    </row>
    <row r="3" spans="1:12" s="135" customFormat="1" ht="27.75" customHeight="1">
      <c r="A3" s="156"/>
      <c r="B3" s="133"/>
      <c r="C3" s="133"/>
      <c r="D3" s="133"/>
      <c r="E3" s="133"/>
      <c r="F3" s="149">
        <f>F4+F14+F21+F24+F35+F43+F48</f>
        <v>2280.92</v>
      </c>
      <c r="G3" s="133"/>
      <c r="H3" s="134"/>
    </row>
    <row r="4" spans="1:12" s="76" customFormat="1" ht="21" customHeight="1">
      <c r="A4" s="157" t="s">
        <v>201</v>
      </c>
      <c r="B4" s="108" t="s">
        <v>20</v>
      </c>
      <c r="C4" s="109"/>
      <c r="D4" s="109"/>
      <c r="E4" s="109"/>
      <c r="F4" s="136">
        <f>F5</f>
        <v>6.01</v>
      </c>
      <c r="G4" s="104"/>
    </row>
    <row r="5" spans="1:12" ht="105" customHeight="1">
      <c r="A5" s="158" t="s">
        <v>201</v>
      </c>
      <c r="B5" s="8" t="s">
        <v>277</v>
      </c>
      <c r="C5" s="104">
        <v>6.01</v>
      </c>
      <c r="D5" s="104">
        <v>1</v>
      </c>
      <c r="E5" s="105">
        <v>6.01</v>
      </c>
      <c r="F5" s="105">
        <v>6.01</v>
      </c>
      <c r="G5" s="141" t="s">
        <v>391</v>
      </c>
      <c r="H5" s="76"/>
      <c r="I5" s="153"/>
    </row>
    <row r="6" spans="1:12" ht="18" customHeight="1">
      <c r="A6" s="158" t="s">
        <v>201</v>
      </c>
      <c r="B6" s="8" t="s">
        <v>278</v>
      </c>
      <c r="C6" s="107">
        <v>0</v>
      </c>
      <c r="D6" s="107">
        <v>0</v>
      </c>
      <c r="E6" s="123">
        <v>0</v>
      </c>
      <c r="F6" s="124">
        <v>0</v>
      </c>
      <c r="G6" s="16"/>
      <c r="H6" s="76"/>
    </row>
    <row r="7" spans="1:12">
      <c r="A7" s="158" t="s">
        <v>201</v>
      </c>
      <c r="B7" s="8" t="s">
        <v>279</v>
      </c>
      <c r="C7" s="107">
        <v>0</v>
      </c>
      <c r="D7" s="107">
        <v>0</v>
      </c>
      <c r="E7" s="123">
        <v>0</v>
      </c>
      <c r="F7" s="124">
        <v>0</v>
      </c>
      <c r="G7" s="142"/>
      <c r="H7" s="76"/>
    </row>
    <row r="8" spans="1:12">
      <c r="A8" s="159" t="s">
        <v>129</v>
      </c>
      <c r="B8" s="23" t="s">
        <v>276</v>
      </c>
      <c r="C8" s="107">
        <v>0</v>
      </c>
      <c r="D8" s="107">
        <v>0</v>
      </c>
      <c r="E8" s="123">
        <v>0</v>
      </c>
      <c r="F8" s="124">
        <v>0</v>
      </c>
      <c r="G8" s="142"/>
      <c r="H8" s="76"/>
    </row>
    <row r="9" spans="1:12">
      <c r="A9" s="158" t="s">
        <v>148</v>
      </c>
      <c r="B9" s="23" t="s">
        <v>280</v>
      </c>
      <c r="C9" s="107">
        <v>0</v>
      </c>
      <c r="D9" s="107">
        <v>0</v>
      </c>
      <c r="E9" s="123">
        <v>0</v>
      </c>
      <c r="F9" s="124">
        <v>0</v>
      </c>
      <c r="G9" s="16"/>
      <c r="H9" s="76"/>
    </row>
    <row r="10" spans="1:12" ht="28.5" customHeight="1">
      <c r="A10" s="160" t="s">
        <v>120</v>
      </c>
      <c r="B10" s="4" t="s">
        <v>142</v>
      </c>
      <c r="C10" s="107">
        <v>0</v>
      </c>
      <c r="D10" s="107">
        <v>0</v>
      </c>
      <c r="E10" s="122">
        <v>0</v>
      </c>
      <c r="F10" s="123">
        <v>0</v>
      </c>
      <c r="G10" s="16"/>
      <c r="H10" s="76"/>
    </row>
    <row r="11" spans="1:12" ht="33.75" customHeight="1">
      <c r="A11" s="159"/>
      <c r="B11" s="23" t="s">
        <v>143</v>
      </c>
      <c r="C11" s="107">
        <v>0</v>
      </c>
      <c r="D11" s="107">
        <v>0</v>
      </c>
      <c r="E11" s="123">
        <v>0</v>
      </c>
      <c r="F11" s="124">
        <v>0</v>
      </c>
      <c r="G11" s="16"/>
      <c r="H11" s="76"/>
      <c r="J11" s="189">
        <f>14*20000</f>
        <v>280000</v>
      </c>
    </row>
    <row r="12" spans="1:12">
      <c r="A12" s="77" t="s">
        <v>285</v>
      </c>
      <c r="B12" s="4" t="s">
        <v>144</v>
      </c>
      <c r="C12" s="107">
        <v>0</v>
      </c>
      <c r="D12" s="107">
        <v>0</v>
      </c>
      <c r="E12" s="122">
        <v>0</v>
      </c>
      <c r="F12" s="123">
        <v>0</v>
      </c>
      <c r="G12" s="16"/>
      <c r="H12" s="76"/>
      <c r="J12" s="189">
        <f>175*15000</f>
        <v>2625000</v>
      </c>
    </row>
    <row r="13" spans="1:12" ht="32.25" customHeight="1">
      <c r="A13" s="159"/>
      <c r="B13" s="23" t="s">
        <v>192</v>
      </c>
      <c r="C13" s="107">
        <v>0</v>
      </c>
      <c r="D13" s="107">
        <v>0</v>
      </c>
      <c r="E13" s="123">
        <v>0</v>
      </c>
      <c r="F13" s="124">
        <v>0</v>
      </c>
      <c r="G13" s="16"/>
      <c r="H13" s="76"/>
      <c r="J13" s="190">
        <f>SUM(J11:J12)</f>
        <v>2905000</v>
      </c>
    </row>
    <row r="14" spans="1:12" ht="28.5" customHeight="1">
      <c r="A14" s="157" t="s">
        <v>71</v>
      </c>
      <c r="B14" s="108" t="s">
        <v>140</v>
      </c>
      <c r="C14" s="110"/>
      <c r="D14" s="110"/>
      <c r="E14" s="110"/>
      <c r="F14" s="136">
        <f>F16+F17+F18+F19+F20</f>
        <v>678.51</v>
      </c>
      <c r="G14" s="62"/>
      <c r="H14" s="76"/>
      <c r="J14" s="125"/>
      <c r="K14" s="125"/>
      <c r="L14" s="125"/>
    </row>
    <row r="15" spans="1:12">
      <c r="A15" s="161" t="s">
        <v>209</v>
      </c>
      <c r="B15" s="73" t="s">
        <v>141</v>
      </c>
      <c r="C15" s="107">
        <v>0</v>
      </c>
      <c r="D15" s="107">
        <v>0</v>
      </c>
      <c r="E15" s="123">
        <v>0</v>
      </c>
      <c r="F15" s="124">
        <v>0</v>
      </c>
      <c r="G15" s="141"/>
      <c r="H15" s="76"/>
      <c r="J15" s="125">
        <f>175+1116</f>
        <v>1291</v>
      </c>
      <c r="K15" s="125">
        <v>2000</v>
      </c>
      <c r="L15" s="125">
        <f t="shared" ref="L15:L19" si="0">J15*K15</f>
        <v>2582000</v>
      </c>
    </row>
    <row r="16" spans="1:12" ht="57">
      <c r="A16" s="161" t="s">
        <v>210</v>
      </c>
      <c r="B16" s="73" t="s">
        <v>204</v>
      </c>
      <c r="C16" s="106" t="s">
        <v>399</v>
      </c>
      <c r="D16" s="106">
        <v>189</v>
      </c>
      <c r="E16" s="105">
        <v>29.05</v>
      </c>
      <c r="F16" s="105">
        <v>29.05</v>
      </c>
      <c r="G16" s="141" t="s">
        <v>413</v>
      </c>
      <c r="J16" s="125">
        <f>13+28+2+195</f>
        <v>238</v>
      </c>
      <c r="K16" s="125">
        <v>5000</v>
      </c>
      <c r="L16" s="125">
        <f t="shared" si="0"/>
        <v>1190000</v>
      </c>
    </row>
    <row r="17" spans="1:12" ht="45" customHeight="1">
      <c r="A17" s="161" t="s">
        <v>211</v>
      </c>
      <c r="B17" s="73" t="s">
        <v>205</v>
      </c>
      <c r="C17" s="106">
        <f>2000/100000</f>
        <v>0.02</v>
      </c>
      <c r="D17" s="106">
        <v>1291</v>
      </c>
      <c r="E17" s="105">
        <f>D17*C17</f>
        <v>25.82</v>
      </c>
      <c r="F17" s="105">
        <v>25.82</v>
      </c>
      <c r="G17" s="141" t="s">
        <v>395</v>
      </c>
      <c r="I17" s="76"/>
      <c r="J17" s="125">
        <f>100+800</f>
        <v>900</v>
      </c>
      <c r="K17" s="125">
        <v>30000</v>
      </c>
      <c r="L17" s="125">
        <f t="shared" si="0"/>
        <v>27000000</v>
      </c>
    </row>
    <row r="18" spans="1:12" ht="71.25">
      <c r="A18" s="161" t="s">
        <v>212</v>
      </c>
      <c r="B18" s="73" t="s">
        <v>206</v>
      </c>
      <c r="C18" s="106">
        <f>8000/100000</f>
        <v>0.08</v>
      </c>
      <c r="D18" s="106">
        <v>238</v>
      </c>
      <c r="E18" s="105">
        <f>D18*C18</f>
        <v>19.04</v>
      </c>
      <c r="F18" s="105">
        <v>19.04</v>
      </c>
      <c r="G18" s="141" t="s">
        <v>415</v>
      </c>
      <c r="I18" s="76"/>
      <c r="J18" s="125">
        <v>65</v>
      </c>
      <c r="K18" s="125">
        <v>80000</v>
      </c>
      <c r="L18" s="125">
        <f t="shared" si="0"/>
        <v>5200000</v>
      </c>
    </row>
    <row r="19" spans="1:12" ht="62.25" customHeight="1">
      <c r="A19" s="161" t="s">
        <v>213</v>
      </c>
      <c r="B19" s="73" t="s">
        <v>207</v>
      </c>
      <c r="C19" s="106">
        <f>30000/100000</f>
        <v>0.3</v>
      </c>
      <c r="D19" s="106">
        <v>900</v>
      </c>
      <c r="E19" s="105">
        <f>D19*C19</f>
        <v>270</v>
      </c>
      <c r="F19" s="105">
        <v>270</v>
      </c>
      <c r="G19" s="141" t="s">
        <v>416</v>
      </c>
      <c r="I19" s="76"/>
      <c r="J19" s="125">
        <v>942</v>
      </c>
      <c r="K19" s="125">
        <v>30000</v>
      </c>
      <c r="L19" s="125">
        <f t="shared" si="0"/>
        <v>28260000</v>
      </c>
    </row>
    <row r="20" spans="1:12" ht="130.5" customHeight="1">
      <c r="A20" s="161" t="s">
        <v>214</v>
      </c>
      <c r="B20" s="73" t="s">
        <v>208</v>
      </c>
      <c r="C20" s="106" t="s">
        <v>399</v>
      </c>
      <c r="D20" s="106">
        <v>1</v>
      </c>
      <c r="E20" s="104">
        <f>33460000/100000</f>
        <v>334.6</v>
      </c>
      <c r="F20" s="104">
        <f>D20*E20</f>
        <v>334.6</v>
      </c>
      <c r="G20" s="141" t="s">
        <v>400</v>
      </c>
      <c r="I20" s="76"/>
      <c r="J20" s="173">
        <f>SUM(J14:J19)</f>
        <v>3436</v>
      </c>
      <c r="K20" s="173">
        <f>SUM(K14:K19)</f>
        <v>147000</v>
      </c>
      <c r="L20" s="173">
        <f>SUM(L14:L19)</f>
        <v>64232000</v>
      </c>
    </row>
    <row r="21" spans="1:12" ht="18">
      <c r="A21" s="162" t="s">
        <v>72</v>
      </c>
      <c r="B21" s="22" t="s">
        <v>130</v>
      </c>
      <c r="C21" s="122"/>
      <c r="D21" s="122"/>
      <c r="E21" s="123"/>
      <c r="F21" s="137">
        <f>F22+F23</f>
        <v>64.94</v>
      </c>
      <c r="G21" s="143"/>
    </row>
    <row r="22" spans="1:12" ht="63.75" customHeight="1">
      <c r="A22" s="158"/>
      <c r="B22" s="112" t="s">
        <v>116</v>
      </c>
      <c r="C22" s="106">
        <v>0.13500000000000001</v>
      </c>
      <c r="D22" s="106">
        <v>65</v>
      </c>
      <c r="E22" s="105">
        <f>D22*C22</f>
        <v>8.7750000000000004</v>
      </c>
      <c r="F22" s="105">
        <v>8.7799999999999994</v>
      </c>
      <c r="G22" s="141" t="s">
        <v>411</v>
      </c>
    </row>
    <row r="23" spans="1:12" ht="79.5" customHeight="1">
      <c r="A23" s="158"/>
      <c r="B23" s="112" t="s">
        <v>117</v>
      </c>
      <c r="C23" s="106">
        <f>36000/100000</f>
        <v>0.36</v>
      </c>
      <c r="D23" s="106">
        <f>13*12</f>
        <v>156</v>
      </c>
      <c r="E23" s="105">
        <f>D23*C23</f>
        <v>56.16</v>
      </c>
      <c r="F23" s="105">
        <v>56.16</v>
      </c>
      <c r="G23" s="141" t="s">
        <v>392</v>
      </c>
      <c r="H23" s="76"/>
    </row>
    <row r="24" spans="1:12" ht="28.5" customHeight="1">
      <c r="A24" s="162" t="s">
        <v>131</v>
      </c>
      <c r="B24" s="22" t="s">
        <v>193</v>
      </c>
      <c r="C24" s="105"/>
      <c r="D24" s="111"/>
      <c r="E24" s="105"/>
      <c r="F24" s="136">
        <f>F26+F27+F29+F34</f>
        <v>827.12</v>
      </c>
      <c r="G24" s="111"/>
      <c r="H24" s="76"/>
    </row>
    <row r="25" spans="1:12">
      <c r="A25" s="159"/>
      <c r="B25" s="112" t="s">
        <v>135</v>
      </c>
      <c r="C25" s="106"/>
      <c r="D25" s="106"/>
      <c r="E25" s="126"/>
      <c r="F25" s="126"/>
      <c r="G25" s="141"/>
      <c r="H25" s="76"/>
    </row>
    <row r="26" spans="1:12" ht="32.25" customHeight="1">
      <c r="A26" s="159"/>
      <c r="B26" s="112" t="s">
        <v>136</v>
      </c>
      <c r="C26" s="106">
        <v>1.46</v>
      </c>
      <c r="D26" s="106">
        <v>120</v>
      </c>
      <c r="E26" s="104">
        <f t="shared" ref="E26:E27" si="1">C26*D26</f>
        <v>175.2</v>
      </c>
      <c r="F26" s="105">
        <v>175.2</v>
      </c>
      <c r="G26" s="141" t="s">
        <v>393</v>
      </c>
      <c r="H26" s="76"/>
    </row>
    <row r="27" spans="1:12" ht="29.25" customHeight="1">
      <c r="A27" s="159"/>
      <c r="B27" s="112" t="s">
        <v>137</v>
      </c>
      <c r="C27" s="106">
        <v>1.24</v>
      </c>
      <c r="D27" s="106">
        <v>500</v>
      </c>
      <c r="E27" s="104">
        <f t="shared" si="1"/>
        <v>620</v>
      </c>
      <c r="F27" s="104">
        <v>620</v>
      </c>
      <c r="G27" s="141" t="s">
        <v>424</v>
      </c>
      <c r="H27" s="76"/>
    </row>
    <row r="28" spans="1:12" ht="18.75" customHeight="1">
      <c r="A28" s="159"/>
      <c r="B28" s="112" t="s">
        <v>268</v>
      </c>
      <c r="C28" s="107">
        <v>0</v>
      </c>
      <c r="D28" s="107">
        <v>0</v>
      </c>
      <c r="E28" s="123">
        <v>0</v>
      </c>
      <c r="F28" s="124">
        <v>0</v>
      </c>
      <c r="G28" s="141"/>
      <c r="H28" s="76"/>
    </row>
    <row r="29" spans="1:12" ht="47.25" customHeight="1">
      <c r="A29" s="163"/>
      <c r="B29" s="16" t="s">
        <v>194</v>
      </c>
      <c r="C29" s="106">
        <v>1.46</v>
      </c>
      <c r="D29" s="106">
        <v>12</v>
      </c>
      <c r="E29" s="104">
        <f t="shared" ref="E29:E34" si="2">C29*D29</f>
        <v>17.52</v>
      </c>
      <c r="F29" s="105">
        <v>17.52</v>
      </c>
      <c r="G29" s="141" t="s">
        <v>423</v>
      </c>
      <c r="H29" s="78"/>
    </row>
    <row r="30" spans="1:12">
      <c r="A30" s="159"/>
      <c r="B30" s="23" t="s">
        <v>62</v>
      </c>
      <c r="C30" s="107">
        <v>0</v>
      </c>
      <c r="D30" s="107">
        <v>0</v>
      </c>
      <c r="E30" s="123">
        <v>0</v>
      </c>
      <c r="F30" s="124">
        <v>0</v>
      </c>
      <c r="G30" s="141"/>
      <c r="H30" s="76"/>
    </row>
    <row r="31" spans="1:12">
      <c r="A31" s="159"/>
      <c r="B31" s="23" t="s">
        <v>111</v>
      </c>
      <c r="C31" s="107">
        <v>0</v>
      </c>
      <c r="D31" s="107">
        <v>0</v>
      </c>
      <c r="E31" s="123">
        <v>0</v>
      </c>
      <c r="F31" s="124">
        <v>0</v>
      </c>
      <c r="G31" s="141"/>
      <c r="H31" s="76"/>
    </row>
    <row r="32" spans="1:12">
      <c r="A32" s="159"/>
      <c r="B32" s="23" t="s">
        <v>112</v>
      </c>
      <c r="C32" s="107">
        <v>0</v>
      </c>
      <c r="D32" s="107">
        <v>0</v>
      </c>
      <c r="E32" s="123">
        <v>0</v>
      </c>
      <c r="F32" s="124">
        <v>0</v>
      </c>
      <c r="G32" s="141"/>
      <c r="H32" s="76"/>
    </row>
    <row r="33" spans="1:8">
      <c r="A33" s="159"/>
      <c r="B33" s="23" t="s">
        <v>269</v>
      </c>
      <c r="C33" s="107">
        <v>0</v>
      </c>
      <c r="D33" s="107">
        <v>0</v>
      </c>
      <c r="E33" s="123">
        <v>0</v>
      </c>
      <c r="F33" s="124">
        <v>0</v>
      </c>
      <c r="G33" s="16"/>
      <c r="H33" s="76"/>
    </row>
    <row r="34" spans="1:8" ht="42" customHeight="1">
      <c r="A34" s="159"/>
      <c r="B34" s="23" t="s">
        <v>194</v>
      </c>
      <c r="C34" s="107">
        <v>0.2</v>
      </c>
      <c r="D34" s="107">
        <v>72</v>
      </c>
      <c r="E34" s="104">
        <f t="shared" si="2"/>
        <v>14.4</v>
      </c>
      <c r="F34" s="123">
        <v>14.4</v>
      </c>
      <c r="G34" s="141" t="s">
        <v>401</v>
      </c>
      <c r="H34" s="76"/>
    </row>
    <row r="35" spans="1:8" ht="18">
      <c r="A35" s="162" t="s">
        <v>133</v>
      </c>
      <c r="B35" s="22" t="s">
        <v>134</v>
      </c>
      <c r="C35" s="105"/>
      <c r="D35" s="106"/>
      <c r="E35" s="105"/>
      <c r="F35" s="136">
        <f>F36+F37+F40+F42</f>
        <v>54.84</v>
      </c>
      <c r="G35" s="141"/>
      <c r="H35" s="76"/>
    </row>
    <row r="36" spans="1:8" s="76" customFormat="1" ht="63" customHeight="1">
      <c r="A36" s="164"/>
      <c r="B36" s="113" t="s">
        <v>138</v>
      </c>
      <c r="C36" s="106">
        <v>1.46</v>
      </c>
      <c r="D36" s="106">
        <v>12</v>
      </c>
      <c r="E36" s="104">
        <f t="shared" ref="E36:E37" si="3">C36*D36</f>
        <v>17.52</v>
      </c>
      <c r="F36" s="104">
        <v>17.52</v>
      </c>
      <c r="G36" s="141" t="s">
        <v>396</v>
      </c>
    </row>
    <row r="37" spans="1:8" s="76" customFormat="1" ht="59.25" customHeight="1">
      <c r="A37" s="164"/>
      <c r="B37" s="113" t="s">
        <v>135</v>
      </c>
      <c r="C37" s="106">
        <v>1.46</v>
      </c>
      <c r="D37" s="106">
        <v>12</v>
      </c>
      <c r="E37" s="104">
        <f t="shared" si="3"/>
        <v>17.52</v>
      </c>
      <c r="F37" s="105">
        <v>17.52</v>
      </c>
      <c r="G37" s="141" t="s">
        <v>397</v>
      </c>
    </row>
    <row r="38" spans="1:8" s="76" customFormat="1" ht="24" customHeight="1">
      <c r="A38" s="164"/>
      <c r="B38" s="113" t="s">
        <v>215</v>
      </c>
      <c r="C38" s="107">
        <v>0</v>
      </c>
      <c r="D38" s="107">
        <v>0</v>
      </c>
      <c r="E38" s="123">
        <v>0</v>
      </c>
      <c r="F38" s="124">
        <v>0</v>
      </c>
      <c r="G38" s="144"/>
    </row>
    <row r="39" spans="1:8" s="76" customFormat="1" ht="24" customHeight="1">
      <c r="A39" s="164"/>
      <c r="B39" s="152" t="s">
        <v>216</v>
      </c>
      <c r="C39" s="107">
        <v>0</v>
      </c>
      <c r="D39" s="107">
        <v>0</v>
      </c>
      <c r="E39" s="123">
        <v>0</v>
      </c>
      <c r="F39" s="124">
        <v>0</v>
      </c>
      <c r="G39" s="144"/>
    </row>
    <row r="40" spans="1:8" ht="57">
      <c r="A40" s="165"/>
      <c r="B40" s="8" t="s">
        <v>139</v>
      </c>
      <c r="C40" s="106">
        <v>0.2</v>
      </c>
      <c r="D40" s="106">
        <v>3</v>
      </c>
      <c r="E40" s="104">
        <f t="shared" ref="E40" si="4">C40*D40</f>
        <v>0.60000000000000009</v>
      </c>
      <c r="F40" s="105">
        <v>0.6</v>
      </c>
      <c r="G40" s="141" t="s">
        <v>402</v>
      </c>
      <c r="H40" s="76"/>
    </row>
    <row r="41" spans="1:8" ht="18.75" customHeight="1">
      <c r="A41" s="165"/>
      <c r="B41" s="114" t="s">
        <v>384</v>
      </c>
      <c r="C41" s="107">
        <v>0</v>
      </c>
      <c r="D41" s="107">
        <v>0</v>
      </c>
      <c r="E41" s="123">
        <v>0</v>
      </c>
      <c r="F41" s="124">
        <v>0</v>
      </c>
      <c r="G41" s="141"/>
      <c r="H41" s="76"/>
    </row>
    <row r="42" spans="1:8" ht="66.75" customHeight="1">
      <c r="A42" s="165"/>
      <c r="B42" s="114" t="s">
        <v>403</v>
      </c>
      <c r="C42" s="106">
        <v>3.2000000000000001E-2</v>
      </c>
      <c r="D42" s="106">
        <v>50</v>
      </c>
      <c r="E42" s="104">
        <f>50*12*3200/100000</f>
        <v>19.2</v>
      </c>
      <c r="F42" s="105">
        <v>19.2</v>
      </c>
      <c r="G42" s="141" t="s">
        <v>404</v>
      </c>
      <c r="H42" s="76"/>
    </row>
    <row r="43" spans="1:8" ht="57">
      <c r="A43" s="166" t="s">
        <v>132</v>
      </c>
      <c r="B43" s="4" t="s">
        <v>385</v>
      </c>
      <c r="C43" s="107" t="s">
        <v>387</v>
      </c>
      <c r="D43" s="106">
        <v>6238</v>
      </c>
      <c r="E43" s="105">
        <v>641.5</v>
      </c>
      <c r="F43" s="140">
        <v>641.5</v>
      </c>
      <c r="G43" s="141" t="s">
        <v>398</v>
      </c>
      <c r="H43" s="76"/>
    </row>
    <row r="44" spans="1:8">
      <c r="A44" s="159"/>
      <c r="B44" s="23" t="s">
        <v>63</v>
      </c>
      <c r="C44" s="107">
        <v>0</v>
      </c>
      <c r="D44" s="107">
        <v>0</v>
      </c>
      <c r="E44" s="123">
        <v>0</v>
      </c>
      <c r="F44" s="124">
        <v>0</v>
      </c>
      <c r="G44" s="16"/>
      <c r="H44" s="76"/>
    </row>
    <row r="45" spans="1:8">
      <c r="A45" s="159"/>
      <c r="B45" s="23" t="s">
        <v>113</v>
      </c>
      <c r="C45" s="107">
        <v>0</v>
      </c>
      <c r="D45" s="107">
        <v>0</v>
      </c>
      <c r="E45" s="123">
        <v>0</v>
      </c>
      <c r="F45" s="124">
        <v>0</v>
      </c>
      <c r="G45" s="16"/>
      <c r="H45" s="76"/>
    </row>
    <row r="46" spans="1:8">
      <c r="A46" s="159"/>
      <c r="B46" s="23" t="s">
        <v>114</v>
      </c>
      <c r="C46" s="107">
        <v>0</v>
      </c>
      <c r="D46" s="107">
        <v>0</v>
      </c>
      <c r="E46" s="123">
        <v>0</v>
      </c>
      <c r="F46" s="124">
        <v>0</v>
      </c>
      <c r="G46" s="16"/>
      <c r="H46" s="76"/>
    </row>
    <row r="47" spans="1:8">
      <c r="A47" s="159"/>
      <c r="B47" s="23" t="s">
        <v>270</v>
      </c>
      <c r="C47" s="107">
        <v>0</v>
      </c>
      <c r="D47" s="107">
        <v>0</v>
      </c>
      <c r="E47" s="123">
        <v>0</v>
      </c>
      <c r="F47" s="124">
        <v>0</v>
      </c>
      <c r="G47" s="16"/>
      <c r="H47" s="76"/>
    </row>
    <row r="48" spans="1:8" s="117" customFormat="1" ht="168.75" customHeight="1">
      <c r="A48" s="167" t="s">
        <v>217</v>
      </c>
      <c r="B48" s="115" t="s">
        <v>386</v>
      </c>
      <c r="C48" s="107" t="s">
        <v>387</v>
      </c>
      <c r="D48" s="107">
        <v>1</v>
      </c>
      <c r="E48" s="123">
        <v>8</v>
      </c>
      <c r="F48" s="124">
        <v>8</v>
      </c>
      <c r="G48" s="144" t="s">
        <v>394</v>
      </c>
    </row>
    <row r="49" spans="1:8" ht="32.25" customHeight="1">
      <c r="A49" s="74" t="s">
        <v>164</v>
      </c>
      <c r="B49" s="8" t="s">
        <v>166</v>
      </c>
      <c r="C49" s="107">
        <v>0</v>
      </c>
      <c r="D49" s="107">
        <v>0</v>
      </c>
      <c r="E49" s="123">
        <v>0</v>
      </c>
      <c r="F49" s="124">
        <v>0</v>
      </c>
      <c r="G49" s="16"/>
      <c r="H49" s="76"/>
    </row>
    <row r="50" spans="1:8" ht="28.5" customHeight="1">
      <c r="A50" s="74" t="s">
        <v>165</v>
      </c>
      <c r="B50" s="8" t="s">
        <v>197</v>
      </c>
      <c r="C50" s="107">
        <v>0</v>
      </c>
      <c r="D50" s="107">
        <v>0</v>
      </c>
      <c r="E50" s="123">
        <v>0</v>
      </c>
      <c r="F50" s="124">
        <v>0</v>
      </c>
      <c r="G50" s="16"/>
      <c r="H50" s="76"/>
    </row>
    <row r="51" spans="1:8" ht="28.5" customHeight="1">
      <c r="A51" s="75" t="s">
        <v>229</v>
      </c>
      <c r="B51" s="22" t="s">
        <v>168</v>
      </c>
      <c r="C51" s="122"/>
      <c r="D51" s="122"/>
      <c r="E51" s="123"/>
      <c r="F51" s="123"/>
      <c r="G51" s="143"/>
    </row>
    <row r="52" spans="1:8" ht="28.5" customHeight="1">
      <c r="A52" s="159"/>
      <c r="B52" s="8" t="s">
        <v>15</v>
      </c>
      <c r="C52" s="107">
        <v>0</v>
      </c>
      <c r="D52" s="107">
        <v>0</v>
      </c>
      <c r="E52" s="123">
        <v>0</v>
      </c>
      <c r="F52" s="124">
        <v>0</v>
      </c>
      <c r="G52" s="16"/>
    </row>
    <row r="53" spans="1:8" ht="28.5" customHeight="1">
      <c r="A53" s="159"/>
      <c r="B53" s="8" t="s">
        <v>16</v>
      </c>
      <c r="C53" s="107">
        <v>0</v>
      </c>
      <c r="D53" s="107">
        <v>0</v>
      </c>
      <c r="E53" s="123">
        <v>0</v>
      </c>
      <c r="F53" s="124">
        <v>0</v>
      </c>
      <c r="G53" s="16"/>
    </row>
    <row r="54" spans="1:8">
      <c r="A54" s="159"/>
      <c r="B54" s="8" t="s">
        <v>17</v>
      </c>
      <c r="C54" s="107">
        <v>0</v>
      </c>
      <c r="D54" s="107">
        <v>0</v>
      </c>
      <c r="E54" s="123">
        <v>0</v>
      </c>
      <c r="F54" s="124">
        <v>0</v>
      </c>
      <c r="G54" s="16"/>
    </row>
    <row r="55" spans="1:8" ht="28.5" customHeight="1">
      <c r="A55" s="159"/>
      <c r="B55" s="8" t="s">
        <v>191</v>
      </c>
      <c r="C55" s="107">
        <v>0</v>
      </c>
      <c r="D55" s="107">
        <v>0</v>
      </c>
      <c r="E55" s="123">
        <v>0</v>
      </c>
      <c r="F55" s="124">
        <v>0</v>
      </c>
      <c r="G55" s="16"/>
    </row>
    <row r="56" spans="1:8">
      <c r="A56" s="159"/>
      <c r="B56" s="8" t="s">
        <v>18</v>
      </c>
      <c r="C56" s="107">
        <v>0</v>
      </c>
      <c r="D56" s="107">
        <v>0</v>
      </c>
      <c r="E56" s="123">
        <v>0</v>
      </c>
      <c r="F56" s="124">
        <v>0</v>
      </c>
      <c r="G56" s="16"/>
    </row>
    <row r="57" spans="1:8">
      <c r="A57" s="159"/>
      <c r="B57" s="8" t="s">
        <v>128</v>
      </c>
      <c r="C57" s="107">
        <v>0</v>
      </c>
      <c r="D57" s="107">
        <v>0</v>
      </c>
      <c r="E57" s="123">
        <v>0</v>
      </c>
      <c r="F57" s="124">
        <v>0</v>
      </c>
      <c r="G57" s="16"/>
    </row>
    <row r="58" spans="1:8" ht="42.75" customHeight="1">
      <c r="A58" s="75" t="s">
        <v>228</v>
      </c>
      <c r="B58" s="22" t="s">
        <v>167</v>
      </c>
      <c r="C58" s="122"/>
      <c r="D58" s="122"/>
      <c r="E58" s="124"/>
      <c r="F58" s="124"/>
      <c r="G58" s="145"/>
    </row>
    <row r="59" spans="1:8" ht="28.5" customHeight="1">
      <c r="A59" s="159"/>
      <c r="B59" s="8" t="s">
        <v>19</v>
      </c>
      <c r="C59" s="107">
        <v>0</v>
      </c>
      <c r="D59" s="107">
        <v>0</v>
      </c>
      <c r="E59" s="123">
        <v>0</v>
      </c>
      <c r="F59" s="124">
        <v>0</v>
      </c>
      <c r="G59" s="16"/>
    </row>
    <row r="60" spans="1:8" ht="28.5" customHeight="1">
      <c r="A60" s="159"/>
      <c r="B60" s="8" t="s">
        <v>16</v>
      </c>
      <c r="C60" s="107">
        <v>0</v>
      </c>
      <c r="D60" s="107">
        <v>0</v>
      </c>
      <c r="E60" s="123">
        <v>0</v>
      </c>
      <c r="F60" s="124">
        <v>0</v>
      </c>
      <c r="G60" s="16"/>
    </row>
    <row r="61" spans="1:8">
      <c r="A61" s="159"/>
      <c r="B61" s="8" t="s">
        <v>17</v>
      </c>
      <c r="C61" s="107">
        <v>0</v>
      </c>
      <c r="D61" s="107">
        <v>0</v>
      </c>
      <c r="E61" s="123">
        <v>0</v>
      </c>
      <c r="F61" s="124">
        <v>0</v>
      </c>
      <c r="G61" s="16"/>
    </row>
    <row r="62" spans="1:8" ht="28.5" customHeight="1">
      <c r="A62" s="159"/>
      <c r="B62" s="8" t="s">
        <v>191</v>
      </c>
      <c r="C62" s="107">
        <v>0</v>
      </c>
      <c r="D62" s="107">
        <v>0</v>
      </c>
      <c r="E62" s="123">
        <v>0</v>
      </c>
      <c r="F62" s="124">
        <v>0</v>
      </c>
      <c r="G62" s="16"/>
    </row>
    <row r="63" spans="1:8">
      <c r="A63" s="159"/>
      <c r="B63" s="8" t="s">
        <v>18</v>
      </c>
      <c r="C63" s="107">
        <v>0</v>
      </c>
      <c r="D63" s="107">
        <v>0</v>
      </c>
      <c r="E63" s="123">
        <v>0</v>
      </c>
      <c r="F63" s="124">
        <v>0</v>
      </c>
      <c r="G63" s="16"/>
    </row>
    <row r="64" spans="1:8">
      <c r="A64" s="159"/>
      <c r="B64" s="8" t="s">
        <v>128</v>
      </c>
      <c r="C64" s="107">
        <v>0</v>
      </c>
      <c r="D64" s="107">
        <v>0</v>
      </c>
      <c r="E64" s="123">
        <v>0</v>
      </c>
      <c r="F64" s="124">
        <v>0</v>
      </c>
      <c r="G64" s="16"/>
    </row>
    <row r="65" spans="1:7">
      <c r="A65" s="163"/>
      <c r="B65" s="19" t="s">
        <v>73</v>
      </c>
      <c r="C65" s="107">
        <v>0</v>
      </c>
      <c r="D65" s="107">
        <v>0</v>
      </c>
      <c r="E65" s="123">
        <v>0</v>
      </c>
      <c r="F65" s="124">
        <v>0</v>
      </c>
      <c r="G65" s="16"/>
    </row>
    <row r="66" spans="1:7" ht="20.25" customHeight="1">
      <c r="A66" s="226" t="s">
        <v>409</v>
      </c>
      <c r="B66" s="227"/>
      <c r="C66" s="227"/>
      <c r="D66" s="227"/>
      <c r="E66" s="227"/>
      <c r="F66" s="227"/>
      <c r="G66" s="228"/>
    </row>
    <row r="67" spans="1:7" ht="18">
      <c r="A67" s="168" t="s">
        <v>227</v>
      </c>
      <c r="B67" s="168" t="s">
        <v>405</v>
      </c>
      <c r="C67" s="120"/>
      <c r="D67" s="120"/>
      <c r="E67" s="120"/>
      <c r="F67" s="138">
        <f>F68+F69+F70+F71</f>
        <v>23.76</v>
      </c>
      <c r="G67" s="146"/>
    </row>
    <row r="68" spans="1:7">
      <c r="A68" s="169"/>
      <c r="B68" s="44" t="s">
        <v>121</v>
      </c>
      <c r="C68" s="118">
        <v>0.68</v>
      </c>
      <c r="D68" s="118">
        <v>12</v>
      </c>
      <c r="E68" s="120">
        <f t="shared" ref="E68" si="5">C68*D68</f>
        <v>8.16</v>
      </c>
      <c r="F68" s="120">
        <v>8.16</v>
      </c>
      <c r="G68" s="146"/>
    </row>
    <row r="69" spans="1:7">
      <c r="A69" s="169"/>
      <c r="B69" s="44" t="s">
        <v>122</v>
      </c>
      <c r="C69" s="118">
        <v>0.64</v>
      </c>
      <c r="D69" s="118">
        <v>12</v>
      </c>
      <c r="E69" s="120">
        <f>C69*D69</f>
        <v>7.68</v>
      </c>
      <c r="F69" s="120">
        <v>7.2</v>
      </c>
      <c r="G69" s="146"/>
    </row>
    <row r="70" spans="1:7" ht="71.25">
      <c r="A70" s="169"/>
      <c r="B70" s="119" t="s">
        <v>123</v>
      </c>
      <c r="C70" s="120">
        <v>0.4</v>
      </c>
      <c r="D70" s="120">
        <v>12</v>
      </c>
      <c r="E70" s="120">
        <f>C70*D70</f>
        <v>4.8000000000000007</v>
      </c>
      <c r="F70" s="120">
        <v>4.8</v>
      </c>
      <c r="G70" s="64" t="s">
        <v>408</v>
      </c>
    </row>
    <row r="71" spans="1:7">
      <c r="A71" s="169"/>
      <c r="B71" s="44" t="s">
        <v>389</v>
      </c>
      <c r="C71" s="118">
        <v>0.3</v>
      </c>
      <c r="D71" s="118">
        <v>12</v>
      </c>
      <c r="E71" s="120">
        <f>D71*C71</f>
        <v>3.5999999999999996</v>
      </c>
      <c r="F71" s="120">
        <v>3.6</v>
      </c>
      <c r="G71" s="146"/>
    </row>
    <row r="72" spans="1:7" ht="28.5">
      <c r="A72" s="168" t="s">
        <v>226</v>
      </c>
      <c r="B72" s="168" t="s">
        <v>406</v>
      </c>
      <c r="C72" s="120"/>
      <c r="D72" s="120"/>
      <c r="E72" s="120"/>
      <c r="F72" s="138">
        <f>F73+F74+F75+F76</f>
        <v>260.95999999999998</v>
      </c>
      <c r="G72" s="146"/>
    </row>
    <row r="73" spans="1:7">
      <c r="A73" s="169"/>
      <c r="B73" s="44" t="s">
        <v>124</v>
      </c>
      <c r="C73" s="118">
        <v>0.5</v>
      </c>
      <c r="D73" s="118">
        <f>12</f>
        <v>12</v>
      </c>
      <c r="E73" s="118">
        <f>C73*D73*13</f>
        <v>78</v>
      </c>
      <c r="F73" s="118">
        <v>78</v>
      </c>
      <c r="G73" s="146"/>
    </row>
    <row r="74" spans="1:7">
      <c r="A74" s="169"/>
      <c r="B74" s="44" t="s">
        <v>125</v>
      </c>
      <c r="C74" s="118">
        <v>0.42</v>
      </c>
      <c r="D74" s="118">
        <f>12</f>
        <v>12</v>
      </c>
      <c r="E74" s="118">
        <f>C74*D74*13</f>
        <v>65.52</v>
      </c>
      <c r="F74" s="118">
        <v>65.52</v>
      </c>
      <c r="G74" s="146"/>
    </row>
    <row r="75" spans="1:7" ht="85.5">
      <c r="A75" s="169"/>
      <c r="B75" s="119" t="s">
        <v>126</v>
      </c>
      <c r="C75" s="118">
        <v>0.3</v>
      </c>
      <c r="D75" s="118">
        <v>12</v>
      </c>
      <c r="E75" s="118">
        <f>C75*D75*13</f>
        <v>46.8</v>
      </c>
      <c r="F75" s="118">
        <v>46.8</v>
      </c>
      <c r="G75" s="147" t="s">
        <v>407</v>
      </c>
    </row>
    <row r="76" spans="1:7">
      <c r="A76" s="169"/>
      <c r="B76" s="44" t="s">
        <v>127</v>
      </c>
      <c r="C76" s="118">
        <v>0.45282</v>
      </c>
      <c r="D76" s="118">
        <v>12</v>
      </c>
      <c r="E76" s="118">
        <f>C76*D76*13</f>
        <v>70.639920000000004</v>
      </c>
      <c r="F76" s="118">
        <v>70.64</v>
      </c>
      <c r="G76" s="146"/>
    </row>
    <row r="77" spans="1:7">
      <c r="A77" s="169"/>
      <c r="B77" s="119" t="s">
        <v>390</v>
      </c>
      <c r="C77" s="107">
        <v>0</v>
      </c>
      <c r="D77" s="107">
        <v>0</v>
      </c>
      <c r="E77" s="123">
        <v>0</v>
      </c>
      <c r="F77" s="124">
        <v>0</v>
      </c>
      <c r="G77" s="147"/>
    </row>
    <row r="78" spans="1:7">
      <c r="A78" s="170">
        <v>17.5</v>
      </c>
      <c r="B78" s="229" t="s">
        <v>286</v>
      </c>
      <c r="C78" s="107">
        <v>0</v>
      </c>
      <c r="D78" s="107">
        <v>0</v>
      </c>
      <c r="E78" s="123">
        <v>0</v>
      </c>
      <c r="F78" s="124">
        <v>0</v>
      </c>
      <c r="G78" s="79"/>
    </row>
  </sheetData>
  <mergeCells count="2">
    <mergeCell ref="A1:G1"/>
    <mergeCell ref="A66:G66"/>
  </mergeCells>
  <pageMargins left="0.7" right="0.38" top="0.18" bottom="0.17" header="0.17" footer="0.17"/>
  <pageSetup paperSize="5" scale="85" orientation="landscape" verticalDpi="0" r:id="rId1"/>
  <rowBreaks count="1" manualBreakCount="1">
    <brk id="34" max="6" man="1"/>
  </rowBreaks>
</worksheet>
</file>

<file path=xl/worksheets/sheet3.xml><?xml version="1.0" encoding="utf-8"?>
<worksheet xmlns="http://schemas.openxmlformats.org/spreadsheetml/2006/main" xmlns:r="http://schemas.openxmlformats.org/officeDocument/2006/relationships">
  <sheetPr>
    <tabColor rgb="FF0070C0"/>
  </sheetPr>
  <dimension ref="A1:O57"/>
  <sheetViews>
    <sheetView zoomScale="80" zoomScaleNormal="80" workbookViewId="0">
      <selection activeCell="C11" sqref="C11:F11"/>
    </sheetView>
  </sheetViews>
  <sheetFormatPr defaultRowHeight="15"/>
  <cols>
    <col min="1" max="1" width="12" customWidth="1"/>
    <col min="2" max="2" width="51.85546875" style="67" customWidth="1"/>
    <col min="3" max="3" width="12.7109375" style="86" customWidth="1"/>
    <col min="4" max="4" width="13.5703125" style="86" customWidth="1"/>
    <col min="5" max="6" width="12.5703125" style="86" customWidth="1"/>
    <col min="7" max="7" width="65.140625" customWidth="1"/>
    <col min="8" max="8" width="10.140625" bestFit="1" customWidth="1"/>
    <col min="12" max="14" width="9.28515625" style="86" bestFit="1" customWidth="1"/>
    <col min="15" max="15" width="11.28515625" style="86" bestFit="1" customWidth="1"/>
  </cols>
  <sheetData>
    <row r="1" spans="1:15" ht="27.75" customHeight="1">
      <c r="A1" s="211" t="s">
        <v>145</v>
      </c>
      <c r="B1" s="212"/>
      <c r="C1" s="212"/>
      <c r="D1" s="212"/>
      <c r="E1" s="212"/>
      <c r="F1" s="212"/>
      <c r="G1" s="212"/>
      <c r="H1" s="213"/>
    </row>
    <row r="2" spans="1:15" s="86" customFormat="1">
      <c r="A2" s="214" t="s">
        <v>118</v>
      </c>
      <c r="B2" s="214" t="s">
        <v>9</v>
      </c>
      <c r="C2" s="214"/>
      <c r="D2" s="214"/>
      <c r="E2" s="214"/>
      <c r="F2" s="214"/>
      <c r="G2" s="214"/>
      <c r="H2" s="214"/>
    </row>
    <row r="3" spans="1:15" s="86" customFormat="1" ht="42.75">
      <c r="A3" s="214"/>
      <c r="B3" s="214"/>
      <c r="C3" s="155" t="s">
        <v>10</v>
      </c>
      <c r="D3" s="155" t="s">
        <v>11</v>
      </c>
      <c r="E3" s="155" t="s">
        <v>12</v>
      </c>
      <c r="F3" s="155" t="s">
        <v>13</v>
      </c>
      <c r="G3" s="121" t="s">
        <v>34</v>
      </c>
      <c r="H3" s="121" t="s">
        <v>35</v>
      </c>
    </row>
    <row r="4" spans="1:15" s="148" customFormat="1" ht="18">
      <c r="A4" s="133"/>
      <c r="B4" s="133"/>
      <c r="C4" s="133"/>
      <c r="D4" s="133"/>
      <c r="E4" s="133"/>
      <c r="F4" s="150">
        <f>F15+F29+F48</f>
        <v>761.91000000000008</v>
      </c>
      <c r="G4" s="133"/>
      <c r="H4" s="133"/>
    </row>
    <row r="5" spans="1:15" ht="15.75">
      <c r="A5" s="72" t="s">
        <v>65</v>
      </c>
      <c r="B5" s="25" t="s">
        <v>147</v>
      </c>
      <c r="C5" s="107">
        <v>0</v>
      </c>
      <c r="D5" s="107">
        <v>0</v>
      </c>
      <c r="E5" s="123">
        <v>0</v>
      </c>
      <c r="F5" s="124">
        <v>0</v>
      </c>
      <c r="G5" s="24"/>
      <c r="H5" s="24"/>
    </row>
    <row r="6" spans="1:15" ht="28.5">
      <c r="A6" s="24"/>
      <c r="B6" s="44" t="s">
        <v>149</v>
      </c>
      <c r="C6" s="107">
        <v>0</v>
      </c>
      <c r="D6" s="107">
        <v>0</v>
      </c>
      <c r="E6" s="123">
        <v>0</v>
      </c>
      <c r="F6" s="124">
        <v>0</v>
      </c>
      <c r="G6" s="24"/>
      <c r="H6" s="24"/>
    </row>
    <row r="7" spans="1:15">
      <c r="A7" s="24"/>
      <c r="B7" s="44" t="s">
        <v>150</v>
      </c>
      <c r="C7" s="107">
        <v>0</v>
      </c>
      <c r="D7" s="107">
        <v>0</v>
      </c>
      <c r="E7" s="123">
        <v>0</v>
      </c>
      <c r="F7" s="124">
        <v>0</v>
      </c>
      <c r="G7" s="24"/>
      <c r="H7" s="24"/>
    </row>
    <row r="8" spans="1:15" ht="28.5">
      <c r="A8" s="24"/>
      <c r="B8" s="23" t="s">
        <v>36</v>
      </c>
      <c r="C8" s="107">
        <v>0</v>
      </c>
      <c r="D8" s="107">
        <v>0</v>
      </c>
      <c r="E8" s="123">
        <v>0</v>
      </c>
      <c r="F8" s="124">
        <v>0</v>
      </c>
      <c r="G8" s="24"/>
      <c r="H8" s="24"/>
    </row>
    <row r="9" spans="1:15" ht="28.5">
      <c r="A9" s="24"/>
      <c r="B9" s="23" t="s">
        <v>37</v>
      </c>
      <c r="C9" s="107">
        <v>0</v>
      </c>
      <c r="D9" s="107">
        <v>0</v>
      </c>
      <c r="E9" s="123">
        <v>0</v>
      </c>
      <c r="F9" s="124">
        <v>0</v>
      </c>
      <c r="G9" s="24"/>
      <c r="H9" s="24"/>
    </row>
    <row r="10" spans="1:15" ht="28.5">
      <c r="A10" s="24"/>
      <c r="B10" s="23" t="s">
        <v>38</v>
      </c>
      <c r="C10" s="107">
        <v>0</v>
      </c>
      <c r="D10" s="107">
        <v>0</v>
      </c>
      <c r="E10" s="123">
        <v>0</v>
      </c>
      <c r="F10" s="124">
        <v>0</v>
      </c>
      <c r="G10" s="24"/>
      <c r="H10" s="24"/>
    </row>
    <row r="11" spans="1:15" ht="28.5">
      <c r="A11" s="24"/>
      <c r="B11" s="23" t="s">
        <v>151</v>
      </c>
      <c r="C11" s="107">
        <v>0</v>
      </c>
      <c r="D11" s="107">
        <v>0</v>
      </c>
      <c r="E11" s="123">
        <v>0</v>
      </c>
      <c r="F11" s="124">
        <v>0</v>
      </c>
      <c r="G11" s="24"/>
      <c r="H11" s="24"/>
      <c r="J11" s="183" t="s">
        <v>420</v>
      </c>
      <c r="K11" s="183" t="s">
        <v>417</v>
      </c>
      <c r="L11" s="183">
        <f>O11/100000</f>
        <v>0.26</v>
      </c>
      <c r="M11" s="84">
        <v>2000</v>
      </c>
      <c r="N11" s="183">
        <v>13</v>
      </c>
      <c r="O11" s="183">
        <f>M11*N11</f>
        <v>26000</v>
      </c>
    </row>
    <row r="12" spans="1:15" ht="15.75">
      <c r="A12" s="72" t="s">
        <v>156</v>
      </c>
      <c r="B12" s="4" t="s">
        <v>155</v>
      </c>
      <c r="C12" s="174"/>
      <c r="D12" s="174"/>
      <c r="E12" s="174"/>
      <c r="F12" s="174"/>
      <c r="G12" s="25"/>
      <c r="H12" s="25"/>
      <c r="J12" s="183" t="s">
        <v>420</v>
      </c>
      <c r="K12" s="183" t="s">
        <v>418</v>
      </c>
      <c r="L12" s="183">
        <f t="shared" ref="L12:L19" si="0">O12/100000</f>
        <v>3.25</v>
      </c>
      <c r="M12" s="84">
        <v>25000</v>
      </c>
      <c r="N12" s="183">
        <v>13</v>
      </c>
      <c r="O12" s="183">
        <f t="shared" ref="O12:O19" si="1">M12*N12</f>
        <v>325000</v>
      </c>
    </row>
    <row r="13" spans="1:15">
      <c r="A13" s="26"/>
      <c r="B13" s="23" t="s">
        <v>202</v>
      </c>
      <c r="C13" s="107">
        <v>0</v>
      </c>
      <c r="D13" s="107">
        <v>0</v>
      </c>
      <c r="E13" s="123">
        <v>0</v>
      </c>
      <c r="F13" s="124">
        <v>0</v>
      </c>
      <c r="G13" s="24"/>
      <c r="H13" s="24"/>
      <c r="J13" s="183" t="s">
        <v>420</v>
      </c>
      <c r="K13" s="183" t="s">
        <v>419</v>
      </c>
      <c r="L13" s="183">
        <f t="shared" si="0"/>
        <v>7.93</v>
      </c>
      <c r="M13" s="84">
        <v>61000</v>
      </c>
      <c r="N13" s="183">
        <v>13</v>
      </c>
      <c r="O13" s="183">
        <f t="shared" si="1"/>
        <v>793000</v>
      </c>
    </row>
    <row r="14" spans="1:15">
      <c r="A14" s="26"/>
      <c r="B14" s="23" t="s">
        <v>203</v>
      </c>
      <c r="C14" s="107">
        <v>0</v>
      </c>
      <c r="D14" s="107">
        <v>0</v>
      </c>
      <c r="E14" s="123">
        <v>0</v>
      </c>
      <c r="F14" s="124">
        <v>0</v>
      </c>
      <c r="G14" s="24"/>
      <c r="H14" s="24"/>
      <c r="J14" s="183" t="s">
        <v>421</v>
      </c>
      <c r="K14" s="183" t="s">
        <v>417</v>
      </c>
      <c r="L14" s="183">
        <f t="shared" si="0"/>
        <v>2.25</v>
      </c>
      <c r="M14" s="84">
        <v>1000</v>
      </c>
      <c r="N14" s="183">
        <f>28+2+195</f>
        <v>225</v>
      </c>
      <c r="O14" s="183">
        <f t="shared" si="1"/>
        <v>225000</v>
      </c>
    </row>
    <row r="15" spans="1:15" ht="15.75">
      <c r="A15" s="72" t="s">
        <v>157</v>
      </c>
      <c r="B15" s="4" t="s">
        <v>250</v>
      </c>
      <c r="C15" s="174"/>
      <c r="D15" s="174"/>
      <c r="E15" s="174"/>
      <c r="F15" s="175">
        <v>275.86</v>
      </c>
      <c r="G15" s="25"/>
      <c r="H15" s="25"/>
      <c r="J15" s="183" t="s">
        <v>421</v>
      </c>
      <c r="K15" s="183" t="s">
        <v>418</v>
      </c>
      <c r="L15" s="183">
        <f t="shared" si="0"/>
        <v>29.25</v>
      </c>
      <c r="M15" s="84">
        <v>13000</v>
      </c>
      <c r="N15" s="183">
        <f t="shared" ref="N15:N16" si="2">28+2+195</f>
        <v>225</v>
      </c>
      <c r="O15" s="183">
        <f t="shared" si="1"/>
        <v>2925000</v>
      </c>
    </row>
    <row r="16" spans="1:15">
      <c r="A16" s="4" t="s">
        <v>68</v>
      </c>
      <c r="B16" s="40" t="s">
        <v>281</v>
      </c>
      <c r="C16" s="215" t="s">
        <v>399</v>
      </c>
      <c r="D16" s="215">
        <v>1</v>
      </c>
      <c r="E16" s="215">
        <v>275.86</v>
      </c>
      <c r="F16" s="215">
        <v>275.86</v>
      </c>
      <c r="G16" s="210" t="s">
        <v>412</v>
      </c>
      <c r="H16" s="216"/>
      <c r="J16" s="183" t="s">
        <v>421</v>
      </c>
      <c r="K16" s="183" t="s">
        <v>419</v>
      </c>
      <c r="L16" s="183">
        <f t="shared" si="0"/>
        <v>78.75</v>
      </c>
      <c r="M16" s="84">
        <v>35000</v>
      </c>
      <c r="N16" s="183">
        <f t="shared" si="2"/>
        <v>225</v>
      </c>
      <c r="O16" s="183">
        <f t="shared" si="1"/>
        <v>7875000</v>
      </c>
    </row>
    <row r="17" spans="1:15">
      <c r="A17" s="7"/>
      <c r="B17" s="139" t="s">
        <v>39</v>
      </c>
      <c r="C17" s="215"/>
      <c r="D17" s="215"/>
      <c r="E17" s="215"/>
      <c r="F17" s="215"/>
      <c r="G17" s="210"/>
      <c r="H17" s="216"/>
      <c r="J17" s="183" t="s">
        <v>422</v>
      </c>
      <c r="K17" s="183" t="s">
        <v>417</v>
      </c>
      <c r="L17" s="183">
        <f t="shared" si="0"/>
        <v>5.71</v>
      </c>
      <c r="M17" s="84">
        <v>500</v>
      </c>
      <c r="N17" s="183">
        <v>1142</v>
      </c>
      <c r="O17" s="183">
        <f t="shared" si="1"/>
        <v>571000</v>
      </c>
    </row>
    <row r="18" spans="1:15">
      <c r="A18" s="7"/>
      <c r="B18" s="139" t="s">
        <v>40</v>
      </c>
      <c r="C18" s="215"/>
      <c r="D18" s="215"/>
      <c r="E18" s="215"/>
      <c r="F18" s="215"/>
      <c r="G18" s="210"/>
      <c r="H18" s="216"/>
      <c r="J18" s="183" t="s">
        <v>422</v>
      </c>
      <c r="K18" s="183" t="s">
        <v>418</v>
      </c>
      <c r="L18" s="183">
        <f t="shared" si="0"/>
        <v>57.1</v>
      </c>
      <c r="M18" s="84">
        <v>5000</v>
      </c>
      <c r="N18" s="183">
        <v>1142</v>
      </c>
      <c r="O18" s="183">
        <f t="shared" si="1"/>
        <v>5710000</v>
      </c>
    </row>
    <row r="19" spans="1:15">
      <c r="A19" s="7"/>
      <c r="B19" s="139" t="s">
        <v>41</v>
      </c>
      <c r="C19" s="215"/>
      <c r="D19" s="215"/>
      <c r="E19" s="215"/>
      <c r="F19" s="215"/>
      <c r="G19" s="210"/>
      <c r="H19" s="216"/>
      <c r="J19" s="183" t="s">
        <v>422</v>
      </c>
      <c r="K19" s="183" t="s">
        <v>419</v>
      </c>
      <c r="L19" s="183">
        <f t="shared" si="0"/>
        <v>91.36</v>
      </c>
      <c r="M19" s="84">
        <v>8000</v>
      </c>
      <c r="N19" s="183">
        <v>1142</v>
      </c>
      <c r="O19" s="183">
        <f t="shared" si="1"/>
        <v>9136000</v>
      </c>
    </row>
    <row r="20" spans="1:15">
      <c r="A20" s="7"/>
      <c r="B20" s="139" t="s">
        <v>152</v>
      </c>
      <c r="C20" s="215"/>
      <c r="D20" s="215"/>
      <c r="E20" s="215"/>
      <c r="F20" s="215"/>
      <c r="G20" s="210"/>
      <c r="H20" s="216"/>
      <c r="L20" s="185">
        <f>SUM(L11:L19)</f>
        <v>275.86</v>
      </c>
      <c r="M20" s="186"/>
      <c r="N20" s="186"/>
      <c r="O20" s="186">
        <f>SUM(O11:O19)</f>
        <v>27586000</v>
      </c>
    </row>
    <row r="21" spans="1:15">
      <c r="A21" s="7"/>
      <c r="B21" s="139" t="s">
        <v>42</v>
      </c>
      <c r="C21" s="215"/>
      <c r="D21" s="215"/>
      <c r="E21" s="215"/>
      <c r="F21" s="215"/>
      <c r="G21" s="210"/>
      <c r="H21" s="216"/>
      <c r="L21" s="183"/>
      <c r="M21" s="183"/>
      <c r="N21" s="183"/>
      <c r="O21" s="183"/>
    </row>
    <row r="22" spans="1:15">
      <c r="A22" s="7"/>
      <c r="B22" s="139" t="s">
        <v>43</v>
      </c>
      <c r="C22" s="215"/>
      <c r="D22" s="215"/>
      <c r="E22" s="215"/>
      <c r="F22" s="215"/>
      <c r="G22" s="210"/>
      <c r="H22" s="216"/>
    </row>
    <row r="23" spans="1:15">
      <c r="A23" s="7"/>
      <c r="B23" s="139" t="s">
        <v>44</v>
      </c>
      <c r="C23" s="215"/>
      <c r="D23" s="215"/>
      <c r="E23" s="215"/>
      <c r="F23" s="215"/>
      <c r="G23" s="210"/>
      <c r="H23" s="216"/>
    </row>
    <row r="24" spans="1:15">
      <c r="A24" s="7"/>
      <c r="B24" s="139" t="s">
        <v>153</v>
      </c>
      <c r="C24" s="215"/>
      <c r="D24" s="215"/>
      <c r="E24" s="215"/>
      <c r="F24" s="215"/>
      <c r="G24" s="210"/>
      <c r="H24" s="216"/>
    </row>
    <row r="25" spans="1:15">
      <c r="A25" s="7"/>
      <c r="B25" s="139" t="s">
        <v>45</v>
      </c>
      <c r="C25" s="215"/>
      <c r="D25" s="215"/>
      <c r="E25" s="215"/>
      <c r="F25" s="215"/>
      <c r="G25" s="210"/>
      <c r="H25" s="216"/>
    </row>
    <row r="26" spans="1:15">
      <c r="A26" s="7"/>
      <c r="B26" s="139" t="s">
        <v>46</v>
      </c>
      <c r="C26" s="215"/>
      <c r="D26" s="215"/>
      <c r="E26" s="215"/>
      <c r="F26" s="215"/>
      <c r="G26" s="210"/>
      <c r="H26" s="216"/>
    </row>
    <row r="27" spans="1:15">
      <c r="A27" s="7"/>
      <c r="B27" s="139" t="s">
        <v>47</v>
      </c>
      <c r="C27" s="215"/>
      <c r="D27" s="215"/>
      <c r="E27" s="215"/>
      <c r="F27" s="215"/>
      <c r="G27" s="210"/>
      <c r="H27" s="216"/>
    </row>
    <row r="28" spans="1:15" ht="125.25" customHeight="1">
      <c r="A28" s="7"/>
      <c r="B28" s="139" t="s">
        <v>154</v>
      </c>
      <c r="C28" s="215"/>
      <c r="D28" s="215"/>
      <c r="E28" s="215"/>
      <c r="F28" s="215"/>
      <c r="G28" s="210"/>
      <c r="H28" s="216"/>
    </row>
    <row r="29" spans="1:15">
      <c r="A29" s="4" t="s">
        <v>218</v>
      </c>
      <c r="B29" s="4" t="s">
        <v>48</v>
      </c>
      <c r="C29" s="128"/>
      <c r="D29" s="128"/>
      <c r="E29" s="129"/>
      <c r="F29" s="129">
        <f>F30+F33+F34+F35+F36+F37+F38+F39+F40+F41+F42</f>
        <v>476.05</v>
      </c>
      <c r="G29" s="6"/>
      <c r="H29" s="5"/>
    </row>
    <row r="30" spans="1:15" ht="28.5" customHeight="1">
      <c r="A30" s="7"/>
      <c r="B30" s="8" t="s">
        <v>49</v>
      </c>
      <c r="C30" s="188">
        <v>50</v>
      </c>
      <c r="D30" s="188">
        <v>1</v>
      </c>
      <c r="E30" s="188">
        <f>C30*D30</f>
        <v>50</v>
      </c>
      <c r="F30" s="188">
        <f>D30*E30</f>
        <v>50</v>
      </c>
      <c r="G30" s="210" t="s">
        <v>414</v>
      </c>
      <c r="H30" s="7"/>
      <c r="L30" s="184">
        <v>1</v>
      </c>
      <c r="M30" s="184">
        <v>50</v>
      </c>
      <c r="N30" s="184">
        <f>L30*M30</f>
        <v>50</v>
      </c>
    </row>
    <row r="31" spans="1:15" ht="28.5">
      <c r="A31" s="7"/>
      <c r="B31" s="8" t="s">
        <v>50</v>
      </c>
      <c r="C31" s="107">
        <v>0</v>
      </c>
      <c r="D31" s="107">
        <v>0</v>
      </c>
      <c r="E31" s="123">
        <v>0</v>
      </c>
      <c r="F31" s="124">
        <v>0</v>
      </c>
      <c r="G31" s="210"/>
      <c r="H31" s="7"/>
      <c r="L31" s="184">
        <v>1</v>
      </c>
      <c r="M31" s="184">
        <v>15</v>
      </c>
      <c r="N31" s="184">
        <f t="shared" ref="N31:N36" si="3">L31*M31</f>
        <v>15</v>
      </c>
    </row>
    <row r="32" spans="1:15" ht="28.5">
      <c r="A32" s="7"/>
      <c r="B32" s="8" t="s">
        <v>51</v>
      </c>
      <c r="C32" s="107">
        <v>0</v>
      </c>
      <c r="D32" s="107">
        <v>0</v>
      </c>
      <c r="E32" s="123">
        <v>0</v>
      </c>
      <c r="F32" s="124">
        <v>0</v>
      </c>
      <c r="G32" s="210"/>
      <c r="H32" s="7"/>
      <c r="L32" s="184">
        <v>1</v>
      </c>
      <c r="M32" s="184">
        <v>10</v>
      </c>
      <c r="N32" s="184">
        <f t="shared" si="3"/>
        <v>10</v>
      </c>
    </row>
    <row r="33" spans="1:15">
      <c r="A33" s="7"/>
      <c r="B33" s="8" t="s">
        <v>52</v>
      </c>
      <c r="C33" s="188">
        <v>15</v>
      </c>
      <c r="D33" s="188">
        <v>1</v>
      </c>
      <c r="E33" s="188">
        <f>C33*D33</f>
        <v>15</v>
      </c>
      <c r="F33" s="188">
        <f>D33*E33</f>
        <v>15</v>
      </c>
      <c r="G33" s="210"/>
      <c r="H33" s="7"/>
      <c r="L33" s="184">
        <v>2</v>
      </c>
      <c r="M33" s="184">
        <v>13</v>
      </c>
      <c r="N33" s="184">
        <f t="shared" si="3"/>
        <v>26</v>
      </c>
    </row>
    <row r="34" spans="1:15">
      <c r="A34" s="7"/>
      <c r="B34" s="8" t="s">
        <v>115</v>
      </c>
      <c r="C34" s="188">
        <v>10</v>
      </c>
      <c r="D34" s="188">
        <v>1</v>
      </c>
      <c r="E34" s="188">
        <f>C34*D34</f>
        <v>10</v>
      </c>
      <c r="F34" s="188">
        <f>D34*E34</f>
        <v>10</v>
      </c>
      <c r="G34" s="210"/>
      <c r="H34" s="7"/>
      <c r="L34" s="184">
        <v>3</v>
      </c>
      <c r="M34" s="184">
        <v>12</v>
      </c>
      <c r="N34" s="184">
        <f t="shared" si="3"/>
        <v>36</v>
      </c>
    </row>
    <row r="35" spans="1:15">
      <c r="A35" s="7"/>
      <c r="B35" s="8" t="s">
        <v>53</v>
      </c>
      <c r="C35" s="188">
        <v>2</v>
      </c>
      <c r="D35" s="188">
        <v>13</v>
      </c>
      <c r="E35" s="188">
        <f>D35*C35</f>
        <v>26</v>
      </c>
      <c r="F35" s="188">
        <v>26</v>
      </c>
      <c r="G35" s="210"/>
      <c r="H35" s="7"/>
      <c r="L35" s="184">
        <v>1</v>
      </c>
      <c r="M35" s="184">
        <v>140</v>
      </c>
      <c r="N35" s="184">
        <f t="shared" si="3"/>
        <v>140</v>
      </c>
    </row>
    <row r="36" spans="1:15" ht="30.75" customHeight="1">
      <c r="A36" s="7"/>
      <c r="B36" s="8" t="s">
        <v>158</v>
      </c>
      <c r="C36" s="188">
        <v>1</v>
      </c>
      <c r="D36" s="188">
        <v>13</v>
      </c>
      <c r="E36" s="188">
        <f>C36*D36</f>
        <v>13</v>
      </c>
      <c r="F36" s="188">
        <v>13</v>
      </c>
      <c r="G36" s="210"/>
      <c r="H36" s="7"/>
      <c r="L36" s="184">
        <v>0.5</v>
      </c>
      <c r="M36" s="184">
        <v>300</v>
      </c>
      <c r="N36" s="184">
        <f t="shared" si="3"/>
        <v>150</v>
      </c>
    </row>
    <row r="37" spans="1:15" ht="28.5">
      <c r="A37" s="7"/>
      <c r="B37" s="8" t="s">
        <v>159</v>
      </c>
      <c r="C37" s="188">
        <v>0.5</v>
      </c>
      <c r="D37" s="188">
        <v>13</v>
      </c>
      <c r="E37" s="188">
        <f>C37*D37</f>
        <v>6.5</v>
      </c>
      <c r="F37" s="188">
        <v>6.5</v>
      </c>
      <c r="G37" s="210"/>
      <c r="H37" s="7"/>
      <c r="L37" s="187"/>
      <c r="M37" s="187"/>
      <c r="N37" s="187">
        <f>SUM(N30:N36)</f>
        <v>427</v>
      </c>
    </row>
    <row r="38" spans="1:15" ht="28.5">
      <c r="A38" s="7"/>
      <c r="B38" s="8" t="s">
        <v>160</v>
      </c>
      <c r="C38" s="188">
        <v>0.35</v>
      </c>
      <c r="D38" s="188">
        <v>13</v>
      </c>
      <c r="E38" s="188">
        <f>C38*D38</f>
        <v>4.55</v>
      </c>
      <c r="F38" s="188">
        <v>4.55</v>
      </c>
      <c r="G38" s="210"/>
      <c r="H38" s="7"/>
    </row>
    <row r="39" spans="1:15">
      <c r="A39" s="7"/>
      <c r="B39" s="8" t="s">
        <v>54</v>
      </c>
      <c r="C39" s="188">
        <v>3</v>
      </c>
      <c r="D39" s="188">
        <v>12</v>
      </c>
      <c r="E39" s="188">
        <f>C39*D39</f>
        <v>36</v>
      </c>
      <c r="F39" s="188">
        <v>36</v>
      </c>
      <c r="G39" s="210"/>
      <c r="H39" s="7"/>
    </row>
    <row r="40" spans="1:15">
      <c r="A40" s="7"/>
      <c r="B40" s="8" t="s">
        <v>55</v>
      </c>
      <c r="C40" s="188">
        <v>1</v>
      </c>
      <c r="D40" s="188">
        <f>120+20</f>
        <v>140</v>
      </c>
      <c r="E40" s="188">
        <f t="shared" ref="E40:E42" si="4">C40*D40</f>
        <v>140</v>
      </c>
      <c r="F40" s="188">
        <v>140</v>
      </c>
      <c r="G40" s="210"/>
      <c r="H40" s="7"/>
    </row>
    <row r="41" spans="1:15">
      <c r="A41" s="7"/>
      <c r="B41" s="8" t="s">
        <v>56</v>
      </c>
      <c r="C41" s="188">
        <v>0.5</v>
      </c>
      <c r="D41" s="188">
        <v>300</v>
      </c>
      <c r="E41" s="188">
        <f t="shared" si="4"/>
        <v>150</v>
      </c>
      <c r="F41" s="188">
        <v>150</v>
      </c>
      <c r="G41" s="210"/>
      <c r="H41" s="7"/>
    </row>
    <row r="42" spans="1:15" ht="18.75" customHeight="1">
      <c r="A42" s="7"/>
      <c r="B42" s="8" t="s">
        <v>161</v>
      </c>
      <c r="C42" s="188">
        <v>0.25</v>
      </c>
      <c r="D42" s="188">
        <v>100</v>
      </c>
      <c r="E42" s="188">
        <f t="shared" si="4"/>
        <v>25</v>
      </c>
      <c r="F42" s="188">
        <v>25</v>
      </c>
      <c r="G42" s="210"/>
      <c r="H42" s="7"/>
    </row>
    <row r="43" spans="1:15" ht="28.5">
      <c r="A43" s="4" t="s">
        <v>69</v>
      </c>
      <c r="B43" s="4" t="s">
        <v>57</v>
      </c>
      <c r="C43" s="176"/>
      <c r="D43" s="176"/>
      <c r="E43" s="177"/>
      <c r="F43" s="178"/>
      <c r="G43" s="10"/>
      <c r="H43" s="9"/>
      <c r="I43" s="2"/>
      <c r="J43" s="2"/>
      <c r="K43" s="2"/>
    </row>
    <row r="44" spans="1:15" s="67" customFormat="1">
      <c r="A44" s="47" t="s">
        <v>219</v>
      </c>
      <c r="B44" s="46" t="s">
        <v>220</v>
      </c>
      <c r="C44" s="107">
        <v>0</v>
      </c>
      <c r="D44" s="107">
        <v>0</v>
      </c>
      <c r="E44" s="123">
        <v>0</v>
      </c>
      <c r="F44" s="124">
        <v>0</v>
      </c>
      <c r="G44" s="8"/>
      <c r="H44" s="8"/>
      <c r="I44" s="2"/>
      <c r="J44" s="2"/>
      <c r="K44" s="2"/>
      <c r="L44" s="86"/>
      <c r="M44" s="117"/>
      <c r="N44" s="117"/>
      <c r="O44" s="117"/>
    </row>
    <row r="45" spans="1:15" s="67" customFormat="1">
      <c r="A45" s="47" t="s">
        <v>221</v>
      </c>
      <c r="B45" s="46" t="s">
        <v>222</v>
      </c>
      <c r="C45" s="107">
        <v>0</v>
      </c>
      <c r="D45" s="107">
        <v>0</v>
      </c>
      <c r="E45" s="123">
        <v>0</v>
      </c>
      <c r="F45" s="124">
        <v>0</v>
      </c>
      <c r="G45" s="8"/>
      <c r="H45" s="8"/>
      <c r="I45" s="2"/>
      <c r="J45" s="2"/>
      <c r="K45" s="2"/>
      <c r="L45" s="86"/>
      <c r="M45" s="117"/>
      <c r="N45" s="117"/>
      <c r="O45" s="117"/>
    </row>
    <row r="46" spans="1:15" s="67" customFormat="1">
      <c r="A46" s="47" t="s">
        <v>223</v>
      </c>
      <c r="B46" s="46" t="s">
        <v>224</v>
      </c>
      <c r="C46" s="107">
        <v>0</v>
      </c>
      <c r="D46" s="107">
        <v>0</v>
      </c>
      <c r="E46" s="123">
        <v>0</v>
      </c>
      <c r="F46" s="124">
        <v>0</v>
      </c>
      <c r="G46" s="8"/>
      <c r="H46" s="8"/>
      <c r="I46" s="2"/>
      <c r="J46" s="2"/>
      <c r="K46" s="2"/>
      <c r="L46" s="86"/>
      <c r="M46" s="117"/>
      <c r="N46" s="117"/>
      <c r="O46" s="117"/>
    </row>
    <row r="47" spans="1:15" s="67" customFormat="1">
      <c r="A47" s="47" t="s">
        <v>225</v>
      </c>
      <c r="B47" s="47" t="s">
        <v>208</v>
      </c>
      <c r="C47" s="107">
        <v>0</v>
      </c>
      <c r="D47" s="107">
        <v>0</v>
      </c>
      <c r="E47" s="123">
        <v>0</v>
      </c>
      <c r="F47" s="124">
        <v>0</v>
      </c>
      <c r="G47" s="8"/>
      <c r="H47" s="8"/>
      <c r="I47" s="2"/>
      <c r="J47" s="2"/>
      <c r="K47" s="2"/>
      <c r="L47" s="86"/>
      <c r="M47" s="117"/>
      <c r="N47" s="117"/>
      <c r="O47" s="117"/>
    </row>
    <row r="48" spans="1:15">
      <c r="A48" s="4" t="s">
        <v>70</v>
      </c>
      <c r="B48" s="4" t="s">
        <v>58</v>
      </c>
      <c r="C48" s="116">
        <v>10</v>
      </c>
      <c r="D48" s="116">
        <v>1</v>
      </c>
      <c r="E48" s="130">
        <v>10</v>
      </c>
      <c r="F48" s="154">
        <v>10</v>
      </c>
      <c r="G48" s="6" t="s">
        <v>388</v>
      </c>
      <c r="H48" s="4"/>
    </row>
    <row r="49" spans="1:15">
      <c r="A49" s="7"/>
      <c r="B49" s="8" t="s">
        <v>59</v>
      </c>
      <c r="C49" s="107">
        <v>0</v>
      </c>
      <c r="D49" s="107">
        <v>0</v>
      </c>
      <c r="E49" s="123">
        <v>0</v>
      </c>
      <c r="F49" s="124">
        <v>0</v>
      </c>
      <c r="G49" s="11"/>
      <c r="H49" s="7"/>
    </row>
    <row r="50" spans="1:15">
      <c r="A50" s="7"/>
      <c r="B50" s="8" t="s">
        <v>60</v>
      </c>
      <c r="C50" s="107">
        <v>0</v>
      </c>
      <c r="D50" s="107">
        <v>0</v>
      </c>
      <c r="E50" s="123">
        <v>0</v>
      </c>
      <c r="F50" s="124">
        <v>0</v>
      </c>
      <c r="G50" s="8"/>
      <c r="H50" s="7"/>
    </row>
    <row r="51" spans="1:15">
      <c r="A51" s="4" t="s">
        <v>162</v>
      </c>
      <c r="B51" s="4" t="s">
        <v>61</v>
      </c>
      <c r="C51" s="128"/>
      <c r="D51" s="128"/>
      <c r="E51" s="179"/>
      <c r="F51" s="129"/>
      <c r="G51" s="6"/>
      <c r="H51" s="5"/>
    </row>
    <row r="52" spans="1:15" ht="42.75">
      <c r="A52" s="7"/>
      <c r="B52" s="8" t="s">
        <v>190</v>
      </c>
      <c r="C52" s="107">
        <v>0</v>
      </c>
      <c r="D52" s="107">
        <v>0</v>
      </c>
      <c r="E52" s="123">
        <v>0</v>
      </c>
      <c r="F52" s="124">
        <v>0</v>
      </c>
      <c r="G52" s="8"/>
      <c r="H52" s="7"/>
    </row>
    <row r="53" spans="1:15" s="67" customFormat="1" ht="28.5">
      <c r="A53" s="4" t="s">
        <v>163</v>
      </c>
      <c r="B53" s="4" t="s">
        <v>66</v>
      </c>
      <c r="C53" s="180"/>
      <c r="D53" s="180"/>
      <c r="E53" s="180"/>
      <c r="F53" s="180"/>
      <c r="G53" s="45"/>
      <c r="H53" s="45"/>
      <c r="L53" s="117"/>
      <c r="M53" s="117"/>
      <c r="N53" s="117"/>
      <c r="O53" s="117"/>
    </row>
    <row r="54" spans="1:15">
      <c r="F54" s="181"/>
    </row>
    <row r="56" spans="1:15">
      <c r="F56" s="182"/>
    </row>
    <row r="57" spans="1:15">
      <c r="F57" s="182"/>
    </row>
  </sheetData>
  <mergeCells count="11">
    <mergeCell ref="G30:G42"/>
    <mergeCell ref="A1:H1"/>
    <mergeCell ref="B2:B3"/>
    <mergeCell ref="C2:H2"/>
    <mergeCell ref="A2:A3"/>
    <mergeCell ref="G16:G28"/>
    <mergeCell ref="C16:C28"/>
    <mergeCell ref="D16:D28"/>
    <mergeCell ref="E16:E28"/>
    <mergeCell ref="F16:F28"/>
    <mergeCell ref="H16:H28"/>
  </mergeCells>
  <pageMargins left="0.7" right="0.4" top="0.55000000000000004" bottom="0.25" header="0.46" footer="0.3"/>
  <pageSetup paperSize="5" scale="85" orientation="landscape" horizontalDpi="0" verticalDpi="0" r:id="rId1"/>
  <rowBreaks count="1" manualBreakCount="1">
    <brk id="28" max="7" man="1"/>
  </rowBreaks>
</worksheet>
</file>

<file path=xl/worksheets/sheet4.xml><?xml version="1.0" encoding="utf-8"?>
<worksheet xmlns="http://schemas.openxmlformats.org/spreadsheetml/2006/main" xmlns:r="http://schemas.openxmlformats.org/officeDocument/2006/relationships">
  <sheetPr>
    <tabColor rgb="FFFFC000"/>
  </sheetPr>
  <dimension ref="A1:J22"/>
  <sheetViews>
    <sheetView workbookViewId="0">
      <selection activeCell="D21" sqref="D21"/>
    </sheetView>
  </sheetViews>
  <sheetFormatPr defaultRowHeight="15"/>
  <cols>
    <col min="1" max="1" width="5.140625" bestFit="1" customWidth="1"/>
    <col min="2" max="2" width="18.140625" bestFit="1" customWidth="1"/>
    <col min="3" max="3" width="21.7109375" bestFit="1" customWidth="1"/>
    <col min="6" max="6" width="22.7109375" bestFit="1" customWidth="1"/>
    <col min="7" max="7" width="23.140625" bestFit="1" customWidth="1"/>
    <col min="8" max="8" width="5.140625" bestFit="1" customWidth="1"/>
    <col min="9" max="9" width="22.7109375" bestFit="1" customWidth="1"/>
    <col min="10" max="10" width="23.140625" bestFit="1" customWidth="1"/>
  </cols>
  <sheetData>
    <row r="1" spans="1:10" s="2" customFormat="1" ht="24" customHeight="1">
      <c r="A1" s="217" t="s">
        <v>199</v>
      </c>
      <c r="B1" s="217"/>
      <c r="C1" s="217"/>
      <c r="D1" s="191"/>
      <c r="E1" s="217" t="s">
        <v>200</v>
      </c>
      <c r="F1" s="217"/>
      <c r="G1" s="217"/>
      <c r="H1" s="217" t="s">
        <v>200</v>
      </c>
      <c r="I1" s="217"/>
      <c r="J1" s="217"/>
    </row>
    <row r="2" spans="1:10" s="2" customFormat="1" ht="24" customHeight="1">
      <c r="A2" s="192" t="s">
        <v>185</v>
      </c>
      <c r="B2" s="192" t="s">
        <v>186</v>
      </c>
      <c r="C2" s="192" t="s">
        <v>187</v>
      </c>
      <c r="D2" s="191"/>
      <c r="E2" s="192" t="s">
        <v>185</v>
      </c>
      <c r="F2" s="192" t="s">
        <v>198</v>
      </c>
      <c r="G2" s="192" t="s">
        <v>292</v>
      </c>
      <c r="H2" s="192" t="s">
        <v>185</v>
      </c>
      <c r="I2" s="192" t="s">
        <v>198</v>
      </c>
      <c r="J2" s="192" t="s">
        <v>293</v>
      </c>
    </row>
    <row r="3" spans="1:10">
      <c r="A3" s="219"/>
      <c r="B3" s="219">
        <v>0</v>
      </c>
      <c r="C3" s="219">
        <v>0</v>
      </c>
      <c r="D3" s="219">
        <v>0</v>
      </c>
      <c r="E3" s="219"/>
      <c r="F3" s="219">
        <v>0</v>
      </c>
      <c r="G3" s="219">
        <v>0</v>
      </c>
      <c r="H3" s="219"/>
      <c r="I3" s="219">
        <v>0</v>
      </c>
      <c r="J3" s="219">
        <v>0</v>
      </c>
    </row>
    <row r="4" spans="1:10">
      <c r="A4" s="219"/>
      <c r="B4" s="219"/>
      <c r="C4" s="219"/>
      <c r="D4" s="219"/>
      <c r="E4" s="219"/>
      <c r="F4" s="219"/>
      <c r="G4" s="219"/>
      <c r="H4" s="219"/>
      <c r="I4" s="219"/>
      <c r="J4" s="219"/>
    </row>
    <row r="5" spans="1:10">
      <c r="A5" s="219"/>
      <c r="B5" s="219"/>
      <c r="C5" s="219"/>
      <c r="D5" s="219"/>
      <c r="E5" s="219"/>
      <c r="F5" s="219"/>
      <c r="G5" s="219"/>
      <c r="H5" s="219"/>
      <c r="I5" s="219"/>
      <c r="J5" s="219"/>
    </row>
    <row r="6" spans="1:10">
      <c r="A6" s="219"/>
      <c r="B6" s="219"/>
      <c r="C6" s="219"/>
      <c r="D6" s="219"/>
      <c r="E6" s="219"/>
      <c r="F6" s="219"/>
      <c r="G6" s="219"/>
      <c r="H6" s="219"/>
      <c r="I6" s="219"/>
      <c r="J6" s="219"/>
    </row>
    <row r="7" spans="1:10">
      <c r="A7" s="1"/>
      <c r="B7" s="1"/>
      <c r="C7" s="1"/>
      <c r="D7" s="1"/>
      <c r="E7" s="1"/>
      <c r="F7" s="1"/>
      <c r="G7" s="1"/>
      <c r="H7" s="1"/>
      <c r="I7" s="1"/>
      <c r="J7" s="1"/>
    </row>
    <row r="8" spans="1:10">
      <c r="A8" s="1"/>
      <c r="B8" s="1"/>
      <c r="C8" s="1"/>
      <c r="D8" s="1"/>
      <c r="E8" s="1"/>
      <c r="F8" s="1"/>
      <c r="G8" s="1"/>
      <c r="H8" s="1"/>
      <c r="I8" s="1"/>
      <c r="J8" s="1"/>
    </row>
    <row r="9" spans="1:10">
      <c r="A9" s="1"/>
      <c r="B9" s="1"/>
      <c r="C9" s="1"/>
      <c r="D9" s="1"/>
      <c r="E9" s="1"/>
      <c r="F9" s="1"/>
      <c r="G9" s="1"/>
      <c r="H9" s="1"/>
      <c r="I9" s="1"/>
      <c r="J9" s="1"/>
    </row>
    <row r="10" spans="1:10">
      <c r="A10" s="1"/>
      <c r="B10" s="1"/>
      <c r="C10" s="1"/>
      <c r="D10" s="1"/>
      <c r="E10" s="1"/>
      <c r="F10" s="1"/>
      <c r="G10" s="1"/>
      <c r="H10" s="1"/>
      <c r="I10" s="1"/>
      <c r="J10" s="1"/>
    </row>
    <row r="11" spans="1:10">
      <c r="A11" s="1"/>
      <c r="B11" s="1"/>
      <c r="C11" s="1"/>
      <c r="D11" s="1"/>
      <c r="E11" s="1"/>
      <c r="F11" s="1"/>
      <c r="G11" s="1"/>
      <c r="H11" s="1"/>
      <c r="I11" s="1"/>
      <c r="J11" s="1"/>
    </row>
    <row r="12" spans="1:10">
      <c r="A12" s="1"/>
      <c r="B12" s="1"/>
      <c r="C12" s="1"/>
      <c r="D12" s="1"/>
      <c r="E12" s="1"/>
      <c r="F12" s="1"/>
      <c r="G12" s="1"/>
      <c r="H12" s="1"/>
      <c r="I12" s="1"/>
      <c r="J12" s="1"/>
    </row>
    <row r="13" spans="1:10">
      <c r="A13" s="1"/>
      <c r="B13" s="1"/>
      <c r="C13" s="1"/>
      <c r="D13" s="1"/>
      <c r="E13" s="1"/>
      <c r="F13" s="1"/>
      <c r="G13" s="1"/>
      <c r="H13" s="1"/>
      <c r="I13" s="1"/>
      <c r="J13" s="1"/>
    </row>
    <row r="14" spans="1:10">
      <c r="A14" s="1"/>
      <c r="B14" s="1"/>
      <c r="C14" s="1"/>
      <c r="D14" s="1"/>
      <c r="E14" s="1"/>
      <c r="F14" s="1"/>
      <c r="G14" s="1"/>
      <c r="H14" s="1"/>
      <c r="I14" s="1"/>
      <c r="J14" s="1"/>
    </row>
    <row r="15" spans="1:10">
      <c r="A15" s="1"/>
      <c r="B15" s="1"/>
      <c r="C15" s="1"/>
      <c r="D15" s="1"/>
      <c r="E15" s="1"/>
      <c r="F15" s="1"/>
      <c r="G15" s="1"/>
      <c r="H15" s="1"/>
      <c r="I15" s="1"/>
      <c r="J15" s="1"/>
    </row>
    <row r="16" spans="1:10">
      <c r="A16" s="1"/>
      <c r="B16" s="1"/>
      <c r="C16" s="1"/>
      <c r="D16" s="1"/>
      <c r="E16" s="1"/>
      <c r="F16" s="1"/>
      <c r="G16" s="1"/>
      <c r="H16" s="1"/>
      <c r="I16" s="1"/>
      <c r="J16" s="1"/>
    </row>
    <row r="17" spans="1:10">
      <c r="A17" s="1"/>
      <c r="B17" s="1"/>
      <c r="C17" s="1"/>
      <c r="D17" s="1"/>
      <c r="E17" s="1"/>
      <c r="F17" s="1"/>
      <c r="G17" s="1"/>
      <c r="H17" s="1"/>
      <c r="I17" s="1"/>
      <c r="J17" s="1"/>
    </row>
    <row r="18" spans="1:10">
      <c r="A18" s="1"/>
      <c r="B18" s="1"/>
      <c r="C18" s="1"/>
      <c r="D18" s="1"/>
      <c r="E18" s="1"/>
      <c r="F18" s="1"/>
      <c r="G18" s="1"/>
      <c r="H18" s="1"/>
      <c r="I18" s="1"/>
      <c r="J18" s="1"/>
    </row>
    <row r="19" spans="1:10">
      <c r="A19" s="1"/>
      <c r="B19" s="1"/>
      <c r="C19" s="1"/>
      <c r="D19" s="1"/>
      <c r="E19" s="1"/>
      <c r="F19" s="1"/>
      <c r="G19" s="1"/>
      <c r="H19" s="1"/>
      <c r="I19" s="1"/>
      <c r="J19" s="1"/>
    </row>
    <row r="20" spans="1:10">
      <c r="A20" s="1"/>
      <c r="B20" s="1"/>
      <c r="C20" s="1"/>
      <c r="D20" s="1"/>
      <c r="E20" s="1"/>
      <c r="F20" s="1"/>
      <c r="G20" s="1"/>
      <c r="H20" s="1"/>
      <c r="I20" s="1"/>
      <c r="J20" s="1"/>
    </row>
    <row r="21" spans="1:10">
      <c r="A21" s="1"/>
      <c r="B21" s="1"/>
      <c r="C21" s="1"/>
      <c r="D21" s="1"/>
      <c r="E21" s="1"/>
      <c r="F21" s="1"/>
      <c r="G21" s="1"/>
      <c r="H21" s="1"/>
      <c r="I21" s="1"/>
      <c r="J21" s="1"/>
    </row>
    <row r="22" spans="1:10">
      <c r="A22" s="1"/>
      <c r="B22" s="1"/>
      <c r="C22" s="1"/>
      <c r="D22" s="1"/>
      <c r="E22" s="1"/>
      <c r="F22" s="1"/>
      <c r="G22" s="1"/>
      <c r="H22" s="1"/>
      <c r="I22" s="1"/>
      <c r="J22" s="1"/>
    </row>
  </sheetData>
  <mergeCells count="3">
    <mergeCell ref="A1:C1"/>
    <mergeCell ref="E1:G1"/>
    <mergeCell ref="H1:J1"/>
  </mergeCells>
  <pageMargins left="0.7" right="0.7" top="0.75" bottom="0.75" header="0.3" footer="0.3"/>
  <pageSetup paperSize="5" orientation="landscape" horizontalDpi="0" verticalDpi="0" r:id="rId1"/>
</worksheet>
</file>

<file path=xl/worksheets/sheet5.xml><?xml version="1.0" encoding="utf-8"?>
<worksheet xmlns="http://schemas.openxmlformats.org/spreadsheetml/2006/main" xmlns:r="http://schemas.openxmlformats.org/officeDocument/2006/relationships">
  <sheetPr>
    <tabColor rgb="FFFF0000"/>
  </sheetPr>
  <dimension ref="A1:F55"/>
  <sheetViews>
    <sheetView workbookViewId="0">
      <selection activeCell="D9" sqref="D9"/>
    </sheetView>
  </sheetViews>
  <sheetFormatPr defaultRowHeight="15.75"/>
  <cols>
    <col min="1" max="1" width="15.7109375" style="12" customWidth="1"/>
    <col min="2" max="2" width="40.140625" style="12" customWidth="1"/>
    <col min="3" max="3" width="17.140625" style="12" customWidth="1"/>
    <col min="4" max="4" width="25.85546875" style="12" customWidth="1"/>
    <col min="5" max="5" width="12.5703125" style="12" customWidth="1"/>
    <col min="6" max="6" width="45.5703125" style="12" customWidth="1"/>
    <col min="7" max="16384" width="9.140625" style="12"/>
  </cols>
  <sheetData>
    <row r="1" spans="1:6">
      <c r="A1" s="218" t="s">
        <v>184</v>
      </c>
      <c r="B1" s="218"/>
      <c r="C1" s="218"/>
      <c r="D1" s="218"/>
      <c r="E1" s="218"/>
      <c r="F1" s="218"/>
    </row>
    <row r="2" spans="1:6" s="132" customFormat="1" ht="47.25">
      <c r="A2" s="131" t="s">
        <v>119</v>
      </c>
      <c r="B2" s="131" t="s">
        <v>74</v>
      </c>
      <c r="C2" s="131" t="s">
        <v>75</v>
      </c>
      <c r="D2" s="131" t="s">
        <v>76</v>
      </c>
      <c r="E2" s="20" t="s">
        <v>77</v>
      </c>
      <c r="F2" s="21" t="s">
        <v>34</v>
      </c>
    </row>
    <row r="3" spans="1:6">
      <c r="A3" s="48" t="s">
        <v>230</v>
      </c>
      <c r="B3" s="39" t="s">
        <v>28</v>
      </c>
      <c r="C3" s="220">
        <v>0</v>
      </c>
      <c r="D3" s="220">
        <v>0</v>
      </c>
      <c r="E3" s="221">
        <v>0</v>
      </c>
      <c r="F3" s="222">
        <v>0</v>
      </c>
    </row>
    <row r="4" spans="1:6">
      <c r="A4" s="48" t="s">
        <v>287</v>
      </c>
      <c r="B4" s="39" t="s">
        <v>169</v>
      </c>
      <c r="C4" s="220"/>
      <c r="D4" s="220"/>
      <c r="E4" s="221"/>
      <c r="F4" s="222"/>
    </row>
    <row r="5" spans="1:6" ht="28.5">
      <c r="A5" s="52"/>
      <c r="B5" s="30" t="s">
        <v>231</v>
      </c>
      <c r="C5" s="27"/>
      <c r="D5" s="27"/>
      <c r="E5" s="28"/>
      <c r="F5" s="29"/>
    </row>
    <row r="6" spans="1:6">
      <c r="A6" s="48" t="s">
        <v>288</v>
      </c>
      <c r="B6" s="39" t="s">
        <v>84</v>
      </c>
      <c r="C6" s="49"/>
      <c r="D6" s="49"/>
      <c r="E6" s="50"/>
      <c r="F6" s="51"/>
    </row>
    <row r="7" spans="1:6">
      <c r="A7" s="52"/>
      <c r="B7" s="30" t="s">
        <v>232</v>
      </c>
      <c r="C7" s="27"/>
      <c r="D7" s="27"/>
      <c r="E7" s="28"/>
      <c r="F7" s="29"/>
    </row>
    <row r="8" spans="1:6">
      <c r="A8" s="52"/>
      <c r="B8" s="30" t="s">
        <v>233</v>
      </c>
      <c r="C8" s="27"/>
      <c r="D8" s="27"/>
      <c r="E8" s="28"/>
      <c r="F8" s="29"/>
    </row>
    <row r="9" spans="1:6" ht="28.5">
      <c r="A9" s="52"/>
      <c r="B9" s="30" t="s">
        <v>234</v>
      </c>
      <c r="C9" s="27"/>
      <c r="D9" s="27"/>
      <c r="E9" s="28"/>
      <c r="F9" s="29"/>
    </row>
    <row r="10" spans="1:6">
      <c r="A10" s="48" t="s">
        <v>289</v>
      </c>
      <c r="B10" s="39" t="s">
        <v>99</v>
      </c>
      <c r="C10" s="49"/>
      <c r="D10" s="49"/>
      <c r="E10" s="50"/>
      <c r="F10" s="51"/>
    </row>
    <row r="11" spans="1:6">
      <c r="A11" s="52"/>
      <c r="B11" s="30" t="s">
        <v>235</v>
      </c>
      <c r="C11" s="27"/>
      <c r="D11" s="27"/>
      <c r="E11" s="28"/>
      <c r="F11" s="29"/>
    </row>
    <row r="12" spans="1:6">
      <c r="A12" s="52"/>
      <c r="B12" s="30" t="s">
        <v>236</v>
      </c>
      <c r="C12" s="27"/>
      <c r="D12" s="27"/>
      <c r="E12" s="28"/>
      <c r="F12" s="29"/>
    </row>
    <row r="13" spans="1:6" ht="28.5">
      <c r="A13" s="52"/>
      <c r="B13" s="30" t="s">
        <v>237</v>
      </c>
      <c r="C13" s="27"/>
      <c r="D13" s="27"/>
      <c r="E13" s="28"/>
      <c r="F13" s="29"/>
    </row>
    <row r="14" spans="1:6">
      <c r="A14" s="48" t="s">
        <v>290</v>
      </c>
      <c r="B14" s="39" t="s">
        <v>238</v>
      </c>
      <c r="C14" s="49"/>
      <c r="D14" s="49"/>
      <c r="E14" s="50"/>
      <c r="F14" s="51"/>
    </row>
    <row r="15" spans="1:6" ht="28.5">
      <c r="A15" s="52"/>
      <c r="B15" s="30" t="s">
        <v>239</v>
      </c>
      <c r="C15" s="27"/>
      <c r="D15" s="27"/>
      <c r="E15" s="28"/>
      <c r="F15" s="29"/>
    </row>
    <row r="16" spans="1:6">
      <c r="A16" s="48" t="s">
        <v>291</v>
      </c>
      <c r="B16" s="39" t="s">
        <v>240</v>
      </c>
      <c r="C16" s="49"/>
      <c r="D16" s="49"/>
      <c r="E16" s="50"/>
      <c r="F16" s="51"/>
    </row>
    <row r="17" spans="1:6">
      <c r="A17" s="48" t="s">
        <v>243</v>
      </c>
      <c r="B17" s="39" t="s">
        <v>169</v>
      </c>
      <c r="C17" s="53"/>
      <c r="D17" s="53"/>
      <c r="E17" s="54"/>
      <c r="F17" s="55"/>
    </row>
    <row r="18" spans="1:6">
      <c r="A18" s="48" t="s">
        <v>241</v>
      </c>
      <c r="B18" s="39" t="s">
        <v>242</v>
      </c>
      <c r="C18" s="53"/>
      <c r="D18" s="53"/>
      <c r="E18" s="54"/>
      <c r="F18" s="55"/>
    </row>
    <row r="19" spans="1:6">
      <c r="A19" s="30"/>
      <c r="B19" s="30" t="s">
        <v>78</v>
      </c>
      <c r="C19" s="31"/>
      <c r="D19" s="33"/>
      <c r="E19" s="32"/>
      <c r="F19" s="13"/>
    </row>
    <row r="20" spans="1:6">
      <c r="A20" s="30"/>
      <c r="B20" s="30" t="s">
        <v>79</v>
      </c>
      <c r="C20" s="31"/>
      <c r="D20" s="33"/>
      <c r="E20" s="32"/>
      <c r="F20" s="13"/>
    </row>
    <row r="21" spans="1:6">
      <c r="A21" s="30"/>
      <c r="B21" s="30" t="s">
        <v>80</v>
      </c>
      <c r="C21" s="31"/>
      <c r="D21" s="31"/>
      <c r="E21" s="32"/>
      <c r="F21" s="13"/>
    </row>
    <row r="22" spans="1:6">
      <c r="A22" s="30"/>
      <c r="B22" s="30" t="s">
        <v>81</v>
      </c>
      <c r="C22" s="31"/>
      <c r="D22" s="33"/>
      <c r="E22" s="32"/>
      <c r="F22" s="13"/>
    </row>
    <row r="23" spans="1:6" ht="28.5">
      <c r="A23" s="39" t="s">
        <v>175</v>
      </c>
      <c r="B23" s="39" t="s">
        <v>171</v>
      </c>
      <c r="C23" s="53"/>
      <c r="D23" s="56"/>
      <c r="E23" s="54"/>
      <c r="F23" s="57"/>
    </row>
    <row r="24" spans="1:6" ht="28.5">
      <c r="A24" s="30"/>
      <c r="B24" s="8" t="s">
        <v>128</v>
      </c>
      <c r="C24" s="31"/>
      <c r="D24" s="33"/>
      <c r="E24" s="32"/>
      <c r="F24" s="13"/>
    </row>
    <row r="25" spans="1:6">
      <c r="A25" s="39" t="s">
        <v>176</v>
      </c>
      <c r="B25" s="4" t="s">
        <v>172</v>
      </c>
      <c r="C25" s="53"/>
      <c r="D25" s="56"/>
      <c r="E25" s="54"/>
      <c r="F25" s="57"/>
    </row>
    <row r="26" spans="1:6">
      <c r="A26" s="30"/>
      <c r="B26" s="15" t="s">
        <v>82</v>
      </c>
      <c r="C26" s="15"/>
      <c r="D26" s="34"/>
      <c r="E26" s="13"/>
      <c r="F26" s="13"/>
    </row>
    <row r="27" spans="1:6">
      <c r="A27" s="30"/>
      <c r="B27" s="15" t="s">
        <v>83</v>
      </c>
      <c r="C27" s="15"/>
      <c r="D27" s="34"/>
      <c r="E27" s="13"/>
      <c r="F27" s="13"/>
    </row>
    <row r="28" spans="1:6" ht="28.5">
      <c r="A28" s="40" t="s">
        <v>64</v>
      </c>
      <c r="B28" s="40" t="s">
        <v>173</v>
      </c>
      <c r="C28" s="58"/>
      <c r="D28" s="59"/>
      <c r="E28" s="60"/>
      <c r="F28" s="61"/>
    </row>
    <row r="29" spans="1:6">
      <c r="A29" s="16"/>
      <c r="B29" s="16" t="s">
        <v>188</v>
      </c>
      <c r="C29" s="17"/>
      <c r="D29" s="18"/>
      <c r="E29" s="35"/>
      <c r="F29" s="36"/>
    </row>
    <row r="30" spans="1:6">
      <c r="A30" s="39" t="s">
        <v>170</v>
      </c>
      <c r="B30" s="39" t="s">
        <v>84</v>
      </c>
      <c r="C30" s="58"/>
      <c r="D30" s="59"/>
      <c r="E30" s="60"/>
      <c r="F30" s="61"/>
    </row>
    <row r="31" spans="1:6">
      <c r="A31" s="39" t="s">
        <v>179</v>
      </c>
      <c r="B31" s="39" t="s">
        <v>283</v>
      </c>
      <c r="C31" s="58"/>
      <c r="D31" s="59"/>
      <c r="E31" s="60"/>
      <c r="F31" s="61"/>
    </row>
    <row r="32" spans="1:6">
      <c r="A32" s="30"/>
      <c r="B32" s="30" t="s">
        <v>91</v>
      </c>
      <c r="C32" s="17"/>
      <c r="D32" s="18"/>
      <c r="E32" s="35"/>
      <c r="F32" s="36"/>
    </row>
    <row r="33" spans="1:6" ht="28.5">
      <c r="A33" s="30"/>
      <c r="B33" s="30" t="s">
        <v>92</v>
      </c>
      <c r="C33" s="17"/>
      <c r="D33" s="18"/>
      <c r="E33" s="35"/>
      <c r="F33" s="36"/>
    </row>
    <row r="34" spans="1:6" ht="28.5">
      <c r="A34" s="30"/>
      <c r="B34" s="30" t="s">
        <v>93</v>
      </c>
      <c r="C34" s="17"/>
      <c r="D34" s="18"/>
      <c r="E34" s="35"/>
      <c r="F34" s="36"/>
    </row>
    <row r="35" spans="1:6">
      <c r="A35" s="30"/>
      <c r="B35" s="30" t="s">
        <v>94</v>
      </c>
      <c r="C35" s="17"/>
      <c r="D35" s="18"/>
      <c r="E35" s="35"/>
      <c r="F35" s="36"/>
    </row>
    <row r="36" spans="1:6" ht="28.5">
      <c r="A36" s="30"/>
      <c r="B36" s="30" t="s">
        <v>95</v>
      </c>
      <c r="C36" s="17"/>
      <c r="D36" s="18"/>
      <c r="E36" s="35"/>
      <c r="F36" s="36"/>
    </row>
    <row r="37" spans="1:6" ht="28.5">
      <c r="A37" s="30"/>
      <c r="B37" s="30" t="s">
        <v>96</v>
      </c>
      <c r="C37" s="17"/>
      <c r="D37" s="18"/>
      <c r="E37" s="35"/>
      <c r="F37" s="36"/>
    </row>
    <row r="38" spans="1:6" ht="28.5">
      <c r="A38" s="30"/>
      <c r="B38" s="30" t="s">
        <v>97</v>
      </c>
      <c r="C38" s="17"/>
      <c r="D38" s="18"/>
      <c r="E38" s="35"/>
      <c r="F38" s="36"/>
    </row>
    <row r="39" spans="1:6">
      <c r="A39" s="39" t="s">
        <v>177</v>
      </c>
      <c r="B39" s="39" t="s">
        <v>282</v>
      </c>
      <c r="C39" s="58"/>
      <c r="D39" s="59"/>
      <c r="E39" s="60"/>
      <c r="F39" s="61"/>
    </row>
    <row r="40" spans="1:6">
      <c r="A40" s="30"/>
      <c r="B40" s="30" t="s">
        <v>85</v>
      </c>
      <c r="C40" s="17"/>
      <c r="D40" s="18"/>
      <c r="E40" s="35"/>
      <c r="F40" s="36"/>
    </row>
    <row r="41" spans="1:6">
      <c r="A41" s="30"/>
      <c r="B41" s="30" t="s">
        <v>86</v>
      </c>
      <c r="C41" s="17"/>
      <c r="D41" s="18"/>
      <c r="E41" s="35"/>
      <c r="F41" s="36"/>
    </row>
    <row r="42" spans="1:6">
      <c r="A42" s="30"/>
      <c r="B42" s="30" t="s">
        <v>87</v>
      </c>
      <c r="C42" s="17"/>
      <c r="D42" s="18"/>
      <c r="E42" s="35"/>
      <c r="F42" s="36"/>
    </row>
    <row r="43" spans="1:6">
      <c r="A43" s="30"/>
      <c r="B43" s="30" t="s">
        <v>88</v>
      </c>
      <c r="C43" s="17"/>
      <c r="D43" s="18"/>
      <c r="E43" s="35"/>
      <c r="F43" s="36"/>
    </row>
    <row r="44" spans="1:6">
      <c r="A44" s="30"/>
      <c r="B44" s="30" t="s">
        <v>89</v>
      </c>
      <c r="C44" s="17"/>
      <c r="D44" s="18"/>
      <c r="E44" s="35"/>
      <c r="F44" s="36"/>
    </row>
    <row r="45" spans="1:6">
      <c r="A45" s="30"/>
      <c r="B45" s="30" t="s">
        <v>90</v>
      </c>
      <c r="C45" s="17"/>
      <c r="D45" s="18"/>
      <c r="E45" s="35"/>
      <c r="F45" s="36"/>
    </row>
    <row r="46" spans="1:6" ht="28.5">
      <c r="A46" s="41" t="s">
        <v>178</v>
      </c>
      <c r="B46" s="42" t="s">
        <v>98</v>
      </c>
      <c r="C46" s="58"/>
      <c r="D46" s="59"/>
      <c r="E46" s="60"/>
      <c r="F46" s="61"/>
    </row>
    <row r="47" spans="1:6" ht="28.5">
      <c r="A47" s="63"/>
      <c r="B47" s="64" t="s">
        <v>246</v>
      </c>
      <c r="C47" s="17"/>
      <c r="D47" s="18"/>
      <c r="E47" s="35"/>
      <c r="F47" s="36"/>
    </row>
    <row r="48" spans="1:6" ht="28.5">
      <c r="A48" s="40" t="s">
        <v>244</v>
      </c>
      <c r="B48" s="40" t="s">
        <v>174</v>
      </c>
      <c r="C48" s="58"/>
      <c r="D48" s="59"/>
      <c r="E48" s="60"/>
      <c r="F48" s="61"/>
    </row>
    <row r="49" spans="1:6" ht="28.5">
      <c r="A49" s="62"/>
      <c r="B49" s="16" t="s">
        <v>247</v>
      </c>
      <c r="C49" s="17"/>
      <c r="D49" s="18"/>
      <c r="E49" s="35"/>
      <c r="F49" s="36"/>
    </row>
    <row r="50" spans="1:6">
      <c r="A50" s="40" t="s">
        <v>245</v>
      </c>
      <c r="B50" s="40" t="s">
        <v>99</v>
      </c>
      <c r="C50" s="58"/>
      <c r="D50" s="59"/>
      <c r="E50" s="60"/>
      <c r="F50" s="61"/>
    </row>
    <row r="51" spans="1:6" ht="71.25">
      <c r="A51" s="16"/>
      <c r="B51" s="8" t="s">
        <v>189</v>
      </c>
      <c r="C51" s="17"/>
      <c r="D51" s="18"/>
      <c r="E51" s="35"/>
      <c r="F51" s="36"/>
    </row>
    <row r="52" spans="1:6">
      <c r="A52" s="43" t="s">
        <v>67</v>
      </c>
      <c r="B52" s="43" t="s">
        <v>180</v>
      </c>
      <c r="C52" s="53"/>
      <c r="D52" s="53"/>
      <c r="E52" s="60"/>
      <c r="F52" s="66"/>
    </row>
    <row r="53" spans="1:6">
      <c r="A53" s="14"/>
      <c r="B53" s="14" t="s">
        <v>181</v>
      </c>
      <c r="C53" s="31"/>
      <c r="D53" s="38"/>
      <c r="E53" s="35"/>
      <c r="F53" s="37"/>
    </row>
    <row r="54" spans="1:6">
      <c r="A54" s="48" t="s">
        <v>248</v>
      </c>
      <c r="B54" s="43" t="s">
        <v>182</v>
      </c>
      <c r="C54" s="53"/>
      <c r="D54" s="65"/>
      <c r="E54" s="60"/>
      <c r="F54" s="66"/>
    </row>
    <row r="55" spans="1:6">
      <c r="A55" s="14"/>
      <c r="B55" s="14" t="s">
        <v>183</v>
      </c>
      <c r="C55" s="31"/>
      <c r="D55" s="38"/>
      <c r="E55" s="35"/>
      <c r="F55" s="37"/>
    </row>
  </sheetData>
  <mergeCells count="1">
    <mergeCell ref="A1:F1"/>
  </mergeCells>
  <pageMargins left="0.7" right="0.7" top="0.17" bottom="0.17" header="0.17" footer="0.17"/>
  <pageSetup paperSize="5" orientation="landscape" horizontalDpi="0" verticalDpi="0" r:id="rId1"/>
</worksheet>
</file>

<file path=xl/worksheets/sheet6.xml><?xml version="1.0" encoding="utf-8"?>
<worksheet xmlns="http://schemas.openxmlformats.org/spreadsheetml/2006/main" xmlns:r="http://schemas.openxmlformats.org/officeDocument/2006/relationships">
  <sheetPr>
    <tabColor rgb="FF7030A0"/>
  </sheetPr>
  <dimension ref="A1:F56"/>
  <sheetViews>
    <sheetView workbookViewId="0">
      <selection activeCell="D7" sqref="D7"/>
    </sheetView>
  </sheetViews>
  <sheetFormatPr defaultRowHeight="15"/>
  <cols>
    <col min="1" max="1" width="15.7109375" customWidth="1"/>
    <col min="2" max="2" width="40.140625" customWidth="1"/>
    <col min="3" max="3" width="17.140625" customWidth="1"/>
    <col min="4" max="4" width="24" customWidth="1"/>
    <col min="6" max="6" width="45.5703125" customWidth="1"/>
  </cols>
  <sheetData>
    <row r="1" spans="1:6" ht="15.75">
      <c r="A1" s="218" t="s">
        <v>249</v>
      </c>
      <c r="B1" s="218"/>
      <c r="C1" s="218"/>
      <c r="D1" s="218"/>
      <c r="E1" s="218"/>
      <c r="F1" s="218"/>
    </row>
    <row r="2" spans="1:6" s="83" customFormat="1" ht="63">
      <c r="A2" s="131" t="s">
        <v>119</v>
      </c>
      <c r="B2" s="131" t="s">
        <v>74</v>
      </c>
      <c r="C2" s="131" t="s">
        <v>75</v>
      </c>
      <c r="D2" s="131" t="s">
        <v>76</v>
      </c>
      <c r="E2" s="20" t="s">
        <v>77</v>
      </c>
      <c r="F2" s="21" t="s">
        <v>34</v>
      </c>
    </row>
    <row r="3" spans="1:6" ht="15.75">
      <c r="A3" s="48" t="s">
        <v>230</v>
      </c>
      <c r="B3" s="39" t="s">
        <v>28</v>
      </c>
      <c r="C3" s="223">
        <v>0</v>
      </c>
      <c r="D3" s="223">
        <v>0</v>
      </c>
      <c r="E3" s="224">
        <v>0</v>
      </c>
      <c r="F3" s="225">
        <v>0</v>
      </c>
    </row>
    <row r="4" spans="1:6" ht="15.75">
      <c r="A4" s="48" t="s">
        <v>287</v>
      </c>
      <c r="B4" s="39" t="s">
        <v>169</v>
      </c>
      <c r="C4" s="223"/>
      <c r="D4" s="223"/>
      <c r="E4" s="224"/>
      <c r="F4" s="225"/>
    </row>
    <row r="5" spans="1:6" ht="28.5">
      <c r="A5" s="52"/>
      <c r="B5" s="30" t="s">
        <v>231</v>
      </c>
      <c r="C5" s="27"/>
      <c r="D5" s="27"/>
      <c r="E5" s="28"/>
      <c r="F5" s="29"/>
    </row>
    <row r="6" spans="1:6" ht="15.75">
      <c r="A6" s="48" t="s">
        <v>288</v>
      </c>
      <c r="B6" s="39" t="s">
        <v>84</v>
      </c>
      <c r="C6" s="49"/>
      <c r="D6" s="49"/>
      <c r="E6" s="50"/>
      <c r="F6" s="51"/>
    </row>
    <row r="7" spans="1:6" ht="15.75">
      <c r="A7" s="52"/>
      <c r="B7" s="30" t="s">
        <v>232</v>
      </c>
      <c r="C7" s="27"/>
      <c r="D7" s="27"/>
      <c r="E7" s="28"/>
      <c r="F7" s="29"/>
    </row>
    <row r="8" spans="1:6" ht="15.75">
      <c r="A8" s="52"/>
      <c r="B8" s="30" t="s">
        <v>233</v>
      </c>
      <c r="C8" s="27"/>
      <c r="D8" s="27"/>
      <c r="E8" s="28"/>
      <c r="F8" s="29"/>
    </row>
    <row r="9" spans="1:6" ht="28.5">
      <c r="A9" s="52"/>
      <c r="B9" s="30" t="s">
        <v>234</v>
      </c>
      <c r="C9" s="27"/>
      <c r="D9" s="27"/>
      <c r="E9" s="28"/>
      <c r="F9" s="29"/>
    </row>
    <row r="10" spans="1:6" ht="15.75">
      <c r="A10" s="48" t="s">
        <v>289</v>
      </c>
      <c r="B10" s="39" t="s">
        <v>99</v>
      </c>
      <c r="C10" s="49"/>
      <c r="D10" s="49"/>
      <c r="E10" s="50"/>
      <c r="F10" s="51"/>
    </row>
    <row r="11" spans="1:6" ht="15.75">
      <c r="A11" s="52"/>
      <c r="B11" s="30" t="s">
        <v>235</v>
      </c>
      <c r="C11" s="27"/>
      <c r="D11" s="27"/>
      <c r="E11" s="28"/>
      <c r="F11" s="29"/>
    </row>
    <row r="12" spans="1:6" ht="15.75">
      <c r="A12" s="52"/>
      <c r="B12" s="30" t="s">
        <v>236</v>
      </c>
      <c r="C12" s="27"/>
      <c r="D12" s="27"/>
      <c r="E12" s="28"/>
      <c r="F12" s="29"/>
    </row>
    <row r="13" spans="1:6" ht="28.5">
      <c r="A13" s="52"/>
      <c r="B13" s="30" t="s">
        <v>237</v>
      </c>
      <c r="C13" s="27"/>
      <c r="D13" s="27"/>
      <c r="E13" s="28"/>
      <c r="F13" s="29"/>
    </row>
    <row r="14" spans="1:6" ht="15.75">
      <c r="A14" s="48" t="s">
        <v>290</v>
      </c>
      <c r="B14" s="39" t="s">
        <v>238</v>
      </c>
      <c r="C14" s="49"/>
      <c r="D14" s="49"/>
      <c r="E14" s="50"/>
      <c r="F14" s="51"/>
    </row>
    <row r="15" spans="1:6" ht="28.5">
      <c r="A15" s="52"/>
      <c r="B15" s="30" t="s">
        <v>239</v>
      </c>
      <c r="C15" s="27"/>
      <c r="D15" s="27"/>
      <c r="E15" s="28"/>
      <c r="F15" s="29"/>
    </row>
    <row r="16" spans="1:6" ht="15.75">
      <c r="A16" s="48" t="s">
        <v>291</v>
      </c>
      <c r="B16" s="39" t="s">
        <v>240</v>
      </c>
      <c r="C16" s="49"/>
      <c r="D16" s="49"/>
      <c r="E16" s="50"/>
      <c r="F16" s="51"/>
    </row>
    <row r="17" spans="1:6" ht="15.75">
      <c r="A17" s="48" t="s">
        <v>243</v>
      </c>
      <c r="B17" s="39" t="s">
        <v>169</v>
      </c>
      <c r="C17" s="53"/>
      <c r="D17" s="53"/>
      <c r="E17" s="54"/>
      <c r="F17" s="55"/>
    </row>
    <row r="18" spans="1:6" ht="15.75">
      <c r="A18" s="48" t="s">
        <v>241</v>
      </c>
      <c r="B18" s="39" t="s">
        <v>242</v>
      </c>
      <c r="C18" s="53"/>
      <c r="D18" s="53"/>
      <c r="E18" s="54"/>
      <c r="F18" s="55"/>
    </row>
    <row r="19" spans="1:6" ht="15.75">
      <c r="A19" s="30"/>
      <c r="B19" s="30" t="s">
        <v>78</v>
      </c>
      <c r="C19" s="31"/>
      <c r="D19" s="33"/>
      <c r="E19" s="32"/>
      <c r="F19" s="13"/>
    </row>
    <row r="20" spans="1:6" ht="15.75">
      <c r="A20" s="30"/>
      <c r="B20" s="30" t="s">
        <v>79</v>
      </c>
      <c r="C20" s="31"/>
      <c r="D20" s="33"/>
      <c r="E20" s="32"/>
      <c r="F20" s="13"/>
    </row>
    <row r="21" spans="1:6" ht="15.75">
      <c r="A21" s="30"/>
      <c r="B21" s="30" t="s">
        <v>80</v>
      </c>
      <c r="C21" s="31"/>
      <c r="D21" s="31"/>
      <c r="E21" s="32"/>
      <c r="F21" s="13"/>
    </row>
    <row r="22" spans="1:6" ht="15.75">
      <c r="A22" s="30"/>
      <c r="B22" s="30" t="s">
        <v>81</v>
      </c>
      <c r="C22" s="31"/>
      <c r="D22" s="33"/>
      <c r="E22" s="32"/>
      <c r="F22" s="13"/>
    </row>
    <row r="23" spans="1:6" ht="28.5">
      <c r="A23" s="39" t="s">
        <v>175</v>
      </c>
      <c r="B23" s="39" t="s">
        <v>171</v>
      </c>
      <c r="C23" s="53"/>
      <c r="D23" s="56"/>
      <c r="E23" s="54"/>
      <c r="F23" s="57"/>
    </row>
    <row r="24" spans="1:6" ht="28.5">
      <c r="A24" s="30"/>
      <c r="B24" s="8" t="s">
        <v>128</v>
      </c>
      <c r="C24" s="31"/>
      <c r="D24" s="33"/>
      <c r="E24" s="32"/>
      <c r="F24" s="13"/>
    </row>
    <row r="25" spans="1:6" ht="15.75">
      <c r="A25" s="39" t="s">
        <v>176</v>
      </c>
      <c r="B25" s="4" t="s">
        <v>172</v>
      </c>
      <c r="C25" s="53"/>
      <c r="D25" s="56"/>
      <c r="E25" s="54"/>
      <c r="F25" s="57"/>
    </row>
    <row r="26" spans="1:6" ht="15.75">
      <c r="A26" s="30"/>
      <c r="B26" s="15" t="s">
        <v>82</v>
      </c>
      <c r="C26" s="15"/>
      <c r="D26" s="34"/>
      <c r="E26" s="13"/>
      <c r="F26" s="13"/>
    </row>
    <row r="27" spans="1:6" ht="15.75">
      <c r="A27" s="30"/>
      <c r="B27" s="15" t="s">
        <v>83</v>
      </c>
      <c r="C27" s="15"/>
      <c r="D27" s="34"/>
      <c r="E27" s="13"/>
      <c r="F27" s="13"/>
    </row>
    <row r="28" spans="1:6" ht="28.5">
      <c r="A28" s="40" t="s">
        <v>64</v>
      </c>
      <c r="B28" s="40" t="s">
        <v>173</v>
      </c>
      <c r="C28" s="58"/>
      <c r="D28" s="59"/>
      <c r="E28" s="60"/>
      <c r="F28" s="61"/>
    </row>
    <row r="29" spans="1:6" ht="15.75">
      <c r="A29" s="16"/>
      <c r="B29" s="16" t="s">
        <v>188</v>
      </c>
      <c r="C29" s="17"/>
      <c r="D29" s="18"/>
      <c r="E29" s="35"/>
      <c r="F29" s="36"/>
    </row>
    <row r="30" spans="1:6" ht="15.75">
      <c r="A30" s="39" t="s">
        <v>170</v>
      </c>
      <c r="B30" s="39" t="s">
        <v>84</v>
      </c>
      <c r="C30" s="58"/>
      <c r="D30" s="59"/>
      <c r="E30" s="60"/>
      <c r="F30" s="61"/>
    </row>
    <row r="31" spans="1:6" ht="15.75">
      <c r="A31" s="39" t="s">
        <v>179</v>
      </c>
      <c r="B31" s="39" t="s">
        <v>283</v>
      </c>
      <c r="C31" s="58"/>
      <c r="D31" s="59"/>
      <c r="E31" s="60"/>
      <c r="F31" s="61"/>
    </row>
    <row r="32" spans="1:6" ht="15.75">
      <c r="A32" s="30"/>
      <c r="B32" s="30" t="s">
        <v>91</v>
      </c>
      <c r="C32" s="17"/>
      <c r="D32" s="18"/>
      <c r="E32" s="35"/>
      <c r="F32" s="36"/>
    </row>
    <row r="33" spans="1:6" ht="28.5">
      <c r="A33" s="30"/>
      <c r="B33" s="30" t="s">
        <v>92</v>
      </c>
      <c r="C33" s="17"/>
      <c r="D33" s="18"/>
      <c r="E33" s="35"/>
      <c r="F33" s="36"/>
    </row>
    <row r="34" spans="1:6" ht="28.5">
      <c r="A34" s="30"/>
      <c r="B34" s="30" t="s">
        <v>93</v>
      </c>
      <c r="C34" s="17"/>
      <c r="D34" s="18"/>
      <c r="E34" s="35"/>
      <c r="F34" s="36"/>
    </row>
    <row r="35" spans="1:6" ht="15.75">
      <c r="A35" s="30"/>
      <c r="B35" s="30" t="s">
        <v>94</v>
      </c>
      <c r="C35" s="17"/>
      <c r="D35" s="18"/>
      <c r="E35" s="35"/>
      <c r="F35" s="36"/>
    </row>
    <row r="36" spans="1:6" ht="28.5">
      <c r="A36" s="30"/>
      <c r="B36" s="30" t="s">
        <v>95</v>
      </c>
      <c r="C36" s="17"/>
      <c r="D36" s="18"/>
      <c r="E36" s="35"/>
      <c r="F36" s="36"/>
    </row>
    <row r="37" spans="1:6" ht="28.5">
      <c r="A37" s="30"/>
      <c r="B37" s="30" t="s">
        <v>96</v>
      </c>
      <c r="C37" s="17"/>
      <c r="D37" s="18"/>
      <c r="E37" s="35"/>
      <c r="F37" s="36"/>
    </row>
    <row r="38" spans="1:6" ht="28.5">
      <c r="A38" s="30"/>
      <c r="B38" s="30" t="s">
        <v>97</v>
      </c>
      <c r="C38" s="17"/>
      <c r="D38" s="18"/>
      <c r="E38" s="35"/>
      <c r="F38" s="36"/>
    </row>
    <row r="39" spans="1:6" ht="15.75">
      <c r="A39" s="39" t="s">
        <v>177</v>
      </c>
      <c r="B39" s="39" t="s">
        <v>282</v>
      </c>
      <c r="C39" s="58"/>
      <c r="D39" s="59"/>
      <c r="E39" s="60"/>
      <c r="F39" s="61"/>
    </row>
    <row r="40" spans="1:6" ht="15.75">
      <c r="A40" s="30"/>
      <c r="B40" s="30" t="s">
        <v>85</v>
      </c>
      <c r="C40" s="17"/>
      <c r="D40" s="18"/>
      <c r="E40" s="35"/>
      <c r="F40" s="36"/>
    </row>
    <row r="41" spans="1:6" ht="15.75">
      <c r="A41" s="30"/>
      <c r="B41" s="30" t="s">
        <v>86</v>
      </c>
      <c r="C41" s="17"/>
      <c r="D41" s="18"/>
      <c r="E41" s="35"/>
      <c r="F41" s="36"/>
    </row>
    <row r="42" spans="1:6" ht="15.75">
      <c r="A42" s="30"/>
      <c r="B42" s="30" t="s">
        <v>87</v>
      </c>
      <c r="C42" s="17"/>
      <c r="D42" s="18"/>
      <c r="E42" s="35"/>
      <c r="F42" s="36"/>
    </row>
    <row r="43" spans="1:6" ht="15.75">
      <c r="A43" s="30"/>
      <c r="B43" s="30" t="s">
        <v>88</v>
      </c>
      <c r="C43" s="17"/>
      <c r="D43" s="18"/>
      <c r="E43" s="35"/>
      <c r="F43" s="36"/>
    </row>
    <row r="44" spans="1:6" ht="15.75">
      <c r="A44" s="30"/>
      <c r="B44" s="30" t="s">
        <v>89</v>
      </c>
      <c r="C44" s="17"/>
      <c r="D44" s="18"/>
      <c r="E44" s="35"/>
      <c r="F44" s="36"/>
    </row>
    <row r="45" spans="1:6" ht="15.75">
      <c r="A45" s="30"/>
      <c r="B45" s="30" t="s">
        <v>90</v>
      </c>
      <c r="C45" s="17"/>
      <c r="D45" s="18"/>
      <c r="E45" s="35"/>
      <c r="F45" s="36"/>
    </row>
    <row r="46" spans="1:6" ht="28.5">
      <c r="A46" s="41" t="s">
        <v>178</v>
      </c>
      <c r="B46" s="42" t="s">
        <v>98</v>
      </c>
      <c r="C46" s="58"/>
      <c r="D46" s="59"/>
      <c r="E46" s="60"/>
      <c r="F46" s="61"/>
    </row>
    <row r="47" spans="1:6" ht="28.5">
      <c r="A47" s="63"/>
      <c r="B47" s="64" t="s">
        <v>246</v>
      </c>
      <c r="C47" s="17"/>
      <c r="D47" s="18"/>
      <c r="E47" s="35"/>
      <c r="F47" s="36"/>
    </row>
    <row r="48" spans="1:6" ht="28.5">
      <c r="A48" s="40" t="s">
        <v>244</v>
      </c>
      <c r="B48" s="40" t="s">
        <v>174</v>
      </c>
      <c r="C48" s="58"/>
      <c r="D48" s="59"/>
      <c r="E48" s="60"/>
      <c r="F48" s="61"/>
    </row>
    <row r="49" spans="1:6" ht="28.5">
      <c r="A49" s="62"/>
      <c r="B49" s="16" t="s">
        <v>247</v>
      </c>
      <c r="C49" s="17"/>
      <c r="D49" s="18"/>
      <c r="E49" s="35"/>
      <c r="F49" s="36"/>
    </row>
    <row r="50" spans="1:6" ht="15.75">
      <c r="A50" s="40" t="s">
        <v>245</v>
      </c>
      <c r="B50" s="40" t="s">
        <v>99</v>
      </c>
      <c r="C50" s="58"/>
      <c r="D50" s="59"/>
      <c r="E50" s="60"/>
      <c r="F50" s="61"/>
    </row>
    <row r="51" spans="1:6" ht="71.25">
      <c r="A51" s="16"/>
      <c r="B51" s="8" t="s">
        <v>189</v>
      </c>
      <c r="C51" s="17"/>
      <c r="D51" s="18"/>
      <c r="E51" s="35"/>
      <c r="F51" s="36"/>
    </row>
    <row r="52" spans="1:6" ht="15.75">
      <c r="A52" s="43" t="s">
        <v>67</v>
      </c>
      <c r="B52" s="43" t="s">
        <v>180</v>
      </c>
      <c r="C52" s="53"/>
      <c r="D52" s="53"/>
      <c r="E52" s="60"/>
      <c r="F52" s="66"/>
    </row>
    <row r="53" spans="1:6" ht="15.75">
      <c r="A53" s="14"/>
      <c r="B53" s="14" t="s">
        <v>181</v>
      </c>
      <c r="C53" s="31"/>
      <c r="D53" s="38"/>
      <c r="E53" s="35"/>
      <c r="F53" s="37"/>
    </row>
    <row r="54" spans="1:6" ht="15.75">
      <c r="A54" s="48" t="s">
        <v>248</v>
      </c>
      <c r="B54" s="43" t="s">
        <v>182</v>
      </c>
      <c r="C54" s="53"/>
      <c r="D54" s="65"/>
      <c r="E54" s="60"/>
      <c r="F54" s="66"/>
    </row>
    <row r="55" spans="1:6" ht="15.75">
      <c r="A55" s="14"/>
      <c r="B55" s="14" t="s">
        <v>183</v>
      </c>
      <c r="C55" s="31"/>
      <c r="D55" s="38"/>
      <c r="E55" s="35"/>
      <c r="F55" s="37"/>
    </row>
    <row r="56" spans="1:6" ht="15.75">
      <c r="A56" s="14"/>
      <c r="B56" s="14" t="s">
        <v>183</v>
      </c>
      <c r="C56" s="31"/>
      <c r="D56" s="38"/>
      <c r="E56" s="35"/>
      <c r="F56" s="37"/>
    </row>
  </sheetData>
  <mergeCells count="1">
    <mergeCell ref="A1:F1"/>
  </mergeCells>
  <pageMargins left="0.7" right="0.7" top="0.2" bottom="0.17" header="0.17" footer="0.17"/>
  <pageSetup paperSize="5" orientation="landscape" horizontalDpi="0" verticalDpi="0" r:id="rId1"/>
</worksheet>
</file>

<file path=xl/worksheets/sheet7.xml><?xml version="1.0" encoding="utf-8"?>
<worksheet xmlns="http://schemas.openxmlformats.org/spreadsheetml/2006/main" xmlns:r="http://schemas.openxmlformats.org/officeDocument/2006/relationships">
  <dimension ref="A1:H14"/>
  <sheetViews>
    <sheetView zoomScale="80" zoomScaleNormal="80" workbookViewId="0">
      <selection activeCell="G8" sqref="G8"/>
    </sheetView>
  </sheetViews>
  <sheetFormatPr defaultRowHeight="15"/>
  <cols>
    <col min="1" max="1" width="11" style="151" customWidth="1"/>
    <col min="2" max="2" width="38.5703125" style="67" customWidth="1"/>
    <col min="3" max="3" width="12.28515625" style="117" customWidth="1"/>
    <col min="4" max="4" width="10.7109375" style="117" customWidth="1"/>
    <col min="5" max="5" width="12.42578125" style="127" customWidth="1"/>
    <col min="6" max="6" width="12.28515625" style="127" customWidth="1"/>
    <col min="7" max="7" width="60.28515625" style="67" customWidth="1"/>
    <col min="8" max="8" width="11.140625" style="67" bestFit="1" customWidth="1"/>
    <col min="9" max="9" width="10.5703125" style="67" customWidth="1"/>
    <col min="10" max="16384" width="9.140625" style="67"/>
  </cols>
  <sheetData>
    <row r="1" spans="1:8" ht="31.5" customHeight="1">
      <c r="A1" s="209" t="s">
        <v>409</v>
      </c>
      <c r="B1" s="209"/>
      <c r="C1" s="209"/>
      <c r="D1" s="209"/>
      <c r="E1" s="209"/>
      <c r="F1" s="209"/>
      <c r="G1" s="209"/>
      <c r="H1" s="76"/>
    </row>
    <row r="2" spans="1:8" s="117" customFormat="1" ht="45.75" customHeight="1">
      <c r="A2" s="155" t="s">
        <v>275</v>
      </c>
      <c r="B2" s="155" t="s">
        <v>9</v>
      </c>
      <c r="C2" s="155" t="s">
        <v>10</v>
      </c>
      <c r="D2" s="155" t="s">
        <v>410</v>
      </c>
      <c r="E2" s="155" t="s">
        <v>12</v>
      </c>
      <c r="F2" s="155" t="s">
        <v>13</v>
      </c>
      <c r="G2" s="155" t="s">
        <v>14</v>
      </c>
    </row>
    <row r="3" spans="1:8" ht="34.5" customHeight="1">
      <c r="A3" s="168" t="s">
        <v>227</v>
      </c>
      <c r="B3" s="168" t="s">
        <v>405</v>
      </c>
      <c r="C3" s="120"/>
      <c r="D3" s="120"/>
      <c r="E3" s="120"/>
      <c r="F3" s="138">
        <f>F4+F5+F6+F7</f>
        <v>23.76</v>
      </c>
      <c r="G3" s="146"/>
    </row>
    <row r="4" spans="1:8">
      <c r="A4" s="169"/>
      <c r="B4" s="44" t="s">
        <v>121</v>
      </c>
      <c r="C4" s="118">
        <v>0.68</v>
      </c>
      <c r="D4" s="118">
        <v>12</v>
      </c>
      <c r="E4" s="120">
        <f t="shared" ref="E4" si="0">C4*D4</f>
        <v>8.16</v>
      </c>
      <c r="F4" s="120">
        <v>8.16</v>
      </c>
      <c r="G4" s="146"/>
    </row>
    <row r="5" spans="1:8">
      <c r="A5" s="169"/>
      <c r="B5" s="44" t="s">
        <v>122</v>
      </c>
      <c r="C5" s="118">
        <v>0.64</v>
      </c>
      <c r="D5" s="118">
        <v>12</v>
      </c>
      <c r="E5" s="120">
        <f>C5*D5</f>
        <v>7.68</v>
      </c>
      <c r="F5" s="120">
        <v>7.2</v>
      </c>
      <c r="G5" s="146"/>
    </row>
    <row r="6" spans="1:8" ht="93.75" customHeight="1">
      <c r="A6" s="169"/>
      <c r="B6" s="119" t="s">
        <v>123</v>
      </c>
      <c r="C6" s="120">
        <v>0.4</v>
      </c>
      <c r="D6" s="120">
        <v>12</v>
      </c>
      <c r="E6" s="120">
        <f>C6*D6</f>
        <v>4.8000000000000007</v>
      </c>
      <c r="F6" s="120">
        <v>4.8</v>
      </c>
      <c r="G6" s="64" t="s">
        <v>408</v>
      </c>
    </row>
    <row r="7" spans="1:8">
      <c r="A7" s="169"/>
      <c r="B7" s="44" t="s">
        <v>389</v>
      </c>
      <c r="C7" s="118">
        <v>0.3</v>
      </c>
      <c r="D7" s="118">
        <v>12</v>
      </c>
      <c r="E7" s="120">
        <f>D7*C7</f>
        <v>3.5999999999999996</v>
      </c>
      <c r="F7" s="120">
        <v>3.6</v>
      </c>
      <c r="G7" s="146"/>
    </row>
    <row r="8" spans="1:8" ht="28.5">
      <c r="A8" s="168" t="s">
        <v>226</v>
      </c>
      <c r="B8" s="168" t="s">
        <v>406</v>
      </c>
      <c r="C8" s="120"/>
      <c r="D8" s="120"/>
      <c r="E8" s="120"/>
      <c r="F8" s="138">
        <f>F9+F10+F11+F12</f>
        <v>260.95999999999998</v>
      </c>
      <c r="G8" s="146"/>
    </row>
    <row r="9" spans="1:8">
      <c r="A9" s="169"/>
      <c r="B9" s="44" t="s">
        <v>124</v>
      </c>
      <c r="C9" s="118">
        <v>0.5</v>
      </c>
      <c r="D9" s="118">
        <f>12</f>
        <v>12</v>
      </c>
      <c r="E9" s="118">
        <f>C9*D9*13</f>
        <v>78</v>
      </c>
      <c r="F9" s="118">
        <v>78</v>
      </c>
      <c r="G9" s="146"/>
    </row>
    <row r="10" spans="1:8">
      <c r="A10" s="169"/>
      <c r="B10" s="44" t="s">
        <v>125</v>
      </c>
      <c r="C10" s="118">
        <v>0.42</v>
      </c>
      <c r="D10" s="118">
        <f>12</f>
        <v>12</v>
      </c>
      <c r="E10" s="118">
        <f>C10*D10*13</f>
        <v>65.52</v>
      </c>
      <c r="F10" s="118">
        <v>65.52</v>
      </c>
      <c r="G10" s="146"/>
    </row>
    <row r="11" spans="1:8" ht="99.75">
      <c r="A11" s="169"/>
      <c r="B11" s="119" t="s">
        <v>126</v>
      </c>
      <c r="C11" s="118">
        <v>0.3</v>
      </c>
      <c r="D11" s="118">
        <v>12</v>
      </c>
      <c r="E11" s="118">
        <f>C11*D11*13</f>
        <v>46.8</v>
      </c>
      <c r="F11" s="118">
        <v>46.8</v>
      </c>
      <c r="G11" s="147" t="s">
        <v>407</v>
      </c>
    </row>
    <row r="12" spans="1:8" ht="28.5">
      <c r="A12" s="169"/>
      <c r="B12" s="44" t="s">
        <v>127</v>
      </c>
      <c r="C12" s="118">
        <v>0.45282</v>
      </c>
      <c r="D12" s="118">
        <v>12</v>
      </c>
      <c r="E12" s="118">
        <f>C12*D12*13</f>
        <v>70.639920000000004</v>
      </c>
      <c r="F12" s="118">
        <v>70.64</v>
      </c>
      <c r="G12" s="146"/>
    </row>
    <row r="13" spans="1:8" ht="18" customHeight="1">
      <c r="A13" s="169"/>
      <c r="B13" s="119" t="s">
        <v>390</v>
      </c>
      <c r="C13" s="107">
        <v>0</v>
      </c>
      <c r="D13" s="107">
        <v>0</v>
      </c>
      <c r="E13" s="123">
        <v>0</v>
      </c>
      <c r="F13" s="124">
        <v>0</v>
      </c>
      <c r="G13" s="147"/>
    </row>
    <row r="14" spans="1:8" ht="32.25" customHeight="1">
      <c r="A14" s="170">
        <v>17.5</v>
      </c>
      <c r="B14" s="170" t="s">
        <v>286</v>
      </c>
      <c r="C14" s="107">
        <v>0</v>
      </c>
      <c r="D14" s="107">
        <v>0</v>
      </c>
      <c r="E14" s="123">
        <v>0</v>
      </c>
      <c r="F14" s="124">
        <v>0</v>
      </c>
      <c r="G14" s="79"/>
    </row>
  </sheetData>
  <mergeCells count="1">
    <mergeCell ref="A1:G1"/>
  </mergeCells>
  <pageMargins left="0.55000000000000004" right="0.17" top="0.32" bottom="0.56999999999999995" header="0.23" footer="0.3"/>
  <pageSetup paperSize="5"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3</vt:i4>
      </vt:variant>
    </vt:vector>
  </HeadingPairs>
  <TitlesOfParts>
    <vt:vector size="10" baseType="lpstr">
      <vt:lpstr>Data for QA and KK</vt:lpstr>
      <vt:lpstr>QA</vt:lpstr>
      <vt:lpstr>Kayakalp</vt:lpstr>
      <vt:lpstr>SSS</vt:lpstr>
      <vt:lpstr>NUHM Non-Metro</vt:lpstr>
      <vt:lpstr>NUHM Metro</vt:lpstr>
      <vt:lpstr>HR</vt:lpstr>
      <vt:lpstr>Kayakalp!Print_Area</vt:lpstr>
      <vt:lpstr>QA!Print_Area</vt:lpstr>
      <vt:lpstr>QA!Print_Titles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2020-12-15T06:32:17Z</dcterms:modified>
</cp:coreProperties>
</file>