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240" yWindow="105" windowWidth="14805" windowHeight="7980"/>
  </bookViews>
  <sheets>
    <sheet name="Final PIP Proposals 2021-22" sheetId="5" r:id="rId1"/>
    <sheet name="District wise Budget Distributi" sheetId="6" r:id="rId2"/>
    <sheet name="District wise Traget Distributi" sheetId="8" r:id="rId3"/>
  </sheets>
  <definedNames>
    <definedName name="_xlnm.Print_Area" localSheetId="1">'District wise Budget Distributi'!$A$1:$S$31</definedName>
    <definedName name="_xlnm.Print_Area" localSheetId="0">'Final PIP Proposals 2021-22'!$A$1:$L$32</definedName>
  </definedNames>
  <calcPr calcId="125725"/>
</workbook>
</file>

<file path=xl/calcChain.xml><?xml version="1.0" encoding="utf-8"?>
<calcChain xmlns="http://schemas.openxmlformats.org/spreadsheetml/2006/main">
  <c r="S14" i="8"/>
  <c r="S9"/>
  <c r="E10" i="6"/>
  <c r="F10"/>
  <c r="G10"/>
  <c r="H10"/>
  <c r="I10"/>
  <c r="J10"/>
  <c r="K10"/>
  <c r="L10"/>
  <c r="M10"/>
  <c r="N10"/>
  <c r="O10"/>
  <c r="P10"/>
  <c r="Q10"/>
  <c r="E27"/>
  <c r="F27"/>
  <c r="G27"/>
  <c r="H27"/>
  <c r="I27"/>
  <c r="J27"/>
  <c r="K27"/>
  <c r="L27"/>
  <c r="M27"/>
  <c r="N27"/>
  <c r="O27"/>
  <c r="P27"/>
  <c r="Q27"/>
  <c r="D27"/>
  <c r="E8"/>
  <c r="F8"/>
  <c r="G8"/>
  <c r="H8"/>
  <c r="I8"/>
  <c r="J8"/>
  <c r="K8"/>
  <c r="L8"/>
  <c r="M8"/>
  <c r="N8"/>
  <c r="O8"/>
  <c r="P8"/>
  <c r="Q8"/>
  <c r="D8"/>
  <c r="S8" l="1"/>
  <c r="K10" i="5"/>
  <c r="J9" l="1"/>
  <c r="K9" s="1"/>
  <c r="K31"/>
  <c r="K30"/>
  <c r="K29"/>
  <c r="K28"/>
  <c r="K27"/>
  <c r="K26"/>
  <c r="K25"/>
  <c r="K24"/>
  <c r="K23"/>
  <c r="K22"/>
  <c r="K21"/>
  <c r="K20"/>
  <c r="K19"/>
  <c r="J19"/>
  <c r="K18"/>
  <c r="K17"/>
  <c r="K16"/>
  <c r="K15"/>
  <c r="K14"/>
  <c r="K13"/>
  <c r="K12"/>
  <c r="K11"/>
  <c r="J8"/>
  <c r="K8" s="1"/>
  <c r="K7"/>
  <c r="K6"/>
  <c r="J6"/>
  <c r="K5"/>
  <c r="S9" i="6" l="1"/>
  <c r="E14"/>
  <c r="F14"/>
  <c r="G14"/>
  <c r="H14"/>
  <c r="I14"/>
  <c r="J14"/>
  <c r="K14"/>
  <c r="L14"/>
  <c r="M14"/>
  <c r="N14"/>
  <c r="O14"/>
  <c r="P14"/>
  <c r="Q14"/>
  <c r="D14"/>
  <c r="E19"/>
  <c r="F19"/>
  <c r="G19"/>
  <c r="H19"/>
  <c r="I19"/>
  <c r="J19"/>
  <c r="K19"/>
  <c r="L19"/>
  <c r="M19"/>
  <c r="N19"/>
  <c r="O19"/>
  <c r="P19"/>
  <c r="Q19"/>
  <c r="D19"/>
  <c r="S10"/>
  <c r="S17"/>
  <c r="S18"/>
  <c r="S28"/>
  <c r="E30"/>
  <c r="F30"/>
  <c r="G30"/>
  <c r="H30"/>
  <c r="I30"/>
  <c r="J30"/>
  <c r="K30"/>
  <c r="L30"/>
  <c r="M30"/>
  <c r="N30"/>
  <c r="O30"/>
  <c r="P30"/>
  <c r="Q30"/>
  <c r="D30"/>
  <c r="E29"/>
  <c r="F29"/>
  <c r="G29"/>
  <c r="H29"/>
  <c r="I29"/>
  <c r="J29"/>
  <c r="K29"/>
  <c r="L29"/>
  <c r="M29"/>
  <c r="N29"/>
  <c r="O29"/>
  <c r="P29"/>
  <c r="Q29"/>
  <c r="D29"/>
  <c r="E26"/>
  <c r="F26"/>
  <c r="G26"/>
  <c r="H26"/>
  <c r="I26"/>
  <c r="J26"/>
  <c r="K26"/>
  <c r="L26"/>
  <c r="M26"/>
  <c r="N26"/>
  <c r="O26"/>
  <c r="P26"/>
  <c r="Q26"/>
  <c r="D26"/>
  <c r="E25"/>
  <c r="F25"/>
  <c r="G25"/>
  <c r="H25"/>
  <c r="I25"/>
  <c r="J25"/>
  <c r="K25"/>
  <c r="L25"/>
  <c r="M25"/>
  <c r="N25"/>
  <c r="O25"/>
  <c r="P25"/>
  <c r="Q25"/>
  <c r="D25"/>
  <c r="E24"/>
  <c r="F24"/>
  <c r="G24"/>
  <c r="H24"/>
  <c r="I24"/>
  <c r="J24"/>
  <c r="K24"/>
  <c r="L24"/>
  <c r="M24"/>
  <c r="N24"/>
  <c r="O24"/>
  <c r="P24"/>
  <c r="Q24"/>
  <c r="D24"/>
  <c r="E16"/>
  <c r="F16"/>
  <c r="G16"/>
  <c r="H16"/>
  <c r="I16"/>
  <c r="J16"/>
  <c r="K16"/>
  <c r="L16"/>
  <c r="M16"/>
  <c r="N16"/>
  <c r="O16"/>
  <c r="P16"/>
  <c r="Q16"/>
  <c r="D16"/>
  <c r="E15"/>
  <c r="F15"/>
  <c r="G15"/>
  <c r="H15"/>
  <c r="I15"/>
  <c r="J15"/>
  <c r="K15"/>
  <c r="L15"/>
  <c r="M15"/>
  <c r="N15"/>
  <c r="O15"/>
  <c r="P15"/>
  <c r="Q15"/>
  <c r="D15"/>
  <c r="E13"/>
  <c r="F13"/>
  <c r="G13"/>
  <c r="H13"/>
  <c r="I13"/>
  <c r="J13"/>
  <c r="K13"/>
  <c r="L13"/>
  <c r="M13"/>
  <c r="N13"/>
  <c r="O13"/>
  <c r="P13"/>
  <c r="Q13"/>
  <c r="D13"/>
  <c r="E12"/>
  <c r="F12"/>
  <c r="G12"/>
  <c r="H12"/>
  <c r="I12"/>
  <c r="J12"/>
  <c r="K12"/>
  <c r="L12"/>
  <c r="M12"/>
  <c r="N12"/>
  <c r="O12"/>
  <c r="P12"/>
  <c r="Q12"/>
  <c r="D12"/>
  <c r="E11"/>
  <c r="F11"/>
  <c r="G11"/>
  <c r="H11"/>
  <c r="I11"/>
  <c r="J11"/>
  <c r="K11"/>
  <c r="L11"/>
  <c r="M11"/>
  <c r="N11"/>
  <c r="O11"/>
  <c r="P11"/>
  <c r="Q11"/>
  <c r="D11"/>
  <c r="E6"/>
  <c r="H6"/>
  <c r="I6"/>
  <c r="J6"/>
  <c r="K6"/>
  <c r="L6"/>
  <c r="M6"/>
  <c r="N6"/>
  <c r="P6"/>
  <c r="D6"/>
  <c r="E5"/>
  <c r="F5"/>
  <c r="G5"/>
  <c r="H5"/>
  <c r="I5"/>
  <c r="J5"/>
  <c r="K5"/>
  <c r="L5"/>
  <c r="M5"/>
  <c r="N5"/>
  <c r="O5"/>
  <c r="P5"/>
  <c r="Q5"/>
  <c r="D5"/>
  <c r="D4"/>
  <c r="H4"/>
  <c r="I4"/>
  <c r="J4"/>
  <c r="K4"/>
  <c r="L4"/>
  <c r="M4"/>
  <c r="N4"/>
  <c r="P4"/>
  <c r="E4"/>
  <c r="S30" l="1"/>
  <c r="S29"/>
  <c r="S5"/>
  <c r="S12"/>
  <c r="S24"/>
  <c r="S11"/>
  <c r="S13"/>
  <c r="S27"/>
  <c r="S26"/>
  <c r="S15"/>
  <c r="S16"/>
  <c r="S19"/>
  <c r="S25"/>
  <c r="S14"/>
  <c r="S24" i="8"/>
  <c r="S23"/>
  <c r="S22"/>
  <c r="S21"/>
  <c r="S20"/>
  <c r="S19"/>
  <c r="S18"/>
  <c r="S17"/>
  <c r="S16"/>
  <c r="S15"/>
  <c r="S13"/>
  <c r="S12"/>
  <c r="S11"/>
  <c r="S10"/>
  <c r="S8"/>
  <c r="S7"/>
  <c r="Q6"/>
  <c r="Q6" i="6" s="1"/>
  <c r="O6" i="8"/>
  <c r="O6" i="6" s="1"/>
  <c r="G6" i="8"/>
  <c r="G6" i="6" s="1"/>
  <c r="F6" i="8"/>
  <c r="S5"/>
  <c r="Q4"/>
  <c r="Q4" i="6" s="1"/>
  <c r="O4" i="8"/>
  <c r="O4" i="6" s="1"/>
  <c r="G4" i="8"/>
  <c r="G4" i="6" s="1"/>
  <c r="F4" i="8"/>
  <c r="S4" l="1"/>
  <c r="F4" i="6"/>
  <c r="S4" s="1"/>
  <c r="S6" i="8"/>
  <c r="F6" i="6"/>
  <c r="S6" s="1"/>
  <c r="F6" i="5"/>
  <c r="H31" i="6"/>
  <c r="I31"/>
  <c r="J31"/>
  <c r="K31"/>
  <c r="L31"/>
  <c r="M31"/>
  <c r="N31"/>
  <c r="O31"/>
  <c r="P31"/>
  <c r="E31"/>
  <c r="D31"/>
  <c r="Q7"/>
  <c r="Q31" s="1"/>
  <c r="G7"/>
  <c r="G31" s="1"/>
  <c r="U23"/>
  <c r="R21"/>
  <c r="S21" s="1"/>
  <c r="R22"/>
  <c r="S22" s="1"/>
  <c r="R23"/>
  <c r="S23" s="1"/>
  <c r="R20"/>
  <c r="E32" i="5"/>
  <c r="H20"/>
  <c r="H19"/>
  <c r="H17"/>
  <c r="G18"/>
  <c r="H18" s="1"/>
  <c r="H13"/>
  <c r="H14"/>
  <c r="H15"/>
  <c r="H16"/>
  <c r="H12"/>
  <c r="G12"/>
  <c r="G32" s="1"/>
  <c r="F31" i="6" l="1"/>
  <c r="R31"/>
  <c r="S20"/>
  <c r="S7"/>
  <c r="H11" i="5"/>
  <c r="H8"/>
  <c r="H9"/>
  <c r="H10"/>
  <c r="H7"/>
  <c r="F7"/>
  <c r="F32" s="1"/>
  <c r="S31" i="6" l="1"/>
  <c r="H6" i="5"/>
  <c r="H32" s="1"/>
  <c r="K32"/>
</calcChain>
</file>

<file path=xl/sharedStrings.xml><?xml version="1.0" encoding="utf-8"?>
<sst xmlns="http://schemas.openxmlformats.org/spreadsheetml/2006/main" count="261" uniqueCount="118">
  <si>
    <t>2.3.2.4</t>
  </si>
  <si>
    <t>2.3.3.3</t>
  </si>
  <si>
    <t>6.2.15.1</t>
  </si>
  <si>
    <t>9.5.15.1</t>
  </si>
  <si>
    <t>11.18.1</t>
  </si>
  <si>
    <t>15.6.1</t>
  </si>
  <si>
    <t>15.6.2.1</t>
  </si>
  <si>
    <t>15.6.2.2</t>
  </si>
  <si>
    <t>15.6.2.3</t>
  </si>
  <si>
    <t>15.6.2.4</t>
  </si>
  <si>
    <t>15.6.2.5</t>
  </si>
  <si>
    <t>8.1.13.1</t>
  </si>
  <si>
    <t>8.1.13.16</t>
  </si>
  <si>
    <t>Reimbursement for cataract operation for NGO and Private  Practitioners as per norms @Rs.2000/-</t>
  </si>
  <si>
    <t>Assistance for consumables/drugs/medicine to the Govt./District Hospitals for Cataract surgery @ Rs.1000/- per case</t>
  </si>
  <si>
    <t>Management of Health Society State and District level</t>
  </si>
  <si>
    <t>Diabetic Retinopathy @Rs.2000/-</t>
  </si>
  <si>
    <t>childhood Blindness  @Rs.2000/-</t>
  </si>
  <si>
    <t>Glaucoma @Rs.2000/-</t>
  </si>
  <si>
    <t>Keratoplastiy  @Rs.7500/-</t>
  </si>
  <si>
    <t>Vitreoretinal Surgery @Rs.10000/-</t>
  </si>
  <si>
    <t>State level IEC @ Rs.10 lakh for Minor State and Rs.20 lakhs for Major States under NPCB.</t>
  </si>
  <si>
    <t>Training of PMOA @ Rs.2.00 lakh per State</t>
  </si>
  <si>
    <t xml:space="preserve">Screening and free spectacles for near work to old persons </t>
  </si>
  <si>
    <t>16.1.5.3.10</t>
  </si>
  <si>
    <t>16.4.2.3.9</t>
  </si>
  <si>
    <t>10.5.6</t>
  </si>
  <si>
    <t>NPCB Awards - Cataract / Blindness</t>
  </si>
  <si>
    <t>2.3.3.2</t>
  </si>
  <si>
    <t>Screening and free spectacles to school children</t>
  </si>
  <si>
    <t>6.1.1.19.1</t>
  </si>
  <si>
    <t>Grant-in-aid for District Hospitals</t>
  </si>
  <si>
    <t>6.1.1.19.2</t>
  </si>
  <si>
    <t>6.1.1.19.3</t>
  </si>
  <si>
    <t xml:space="preserve">Grant-in-aid for Vision Centre (PHC) (Govt.) </t>
  </si>
  <si>
    <t>6.1.1.19.4</t>
  </si>
  <si>
    <t>Grant-in-aid for Eye Bank (Govt.)</t>
  </si>
  <si>
    <t>6.1.3.1.4</t>
  </si>
  <si>
    <t>Maintenance of Ophthalmic Equipment</t>
  </si>
  <si>
    <t>Fixed tele- ophthalmic network unit in Got. Set up/ internet based ophthalmic consultation unit)</t>
  </si>
  <si>
    <t>Budget &amp; Finance Officer - NPCB at State Level</t>
  </si>
  <si>
    <t>Admin. Assistant - NPCB at State Level</t>
  </si>
  <si>
    <t>Data Entry Operator - NPCB at State Level</t>
  </si>
  <si>
    <t xml:space="preserve">  Proposed Budget in Rs.</t>
  </si>
  <si>
    <t>Total</t>
  </si>
  <si>
    <t>Data Entry Operators @13 DEOs at District level - NPCB Programme</t>
  </si>
  <si>
    <t>Ophthalmic Assistant @20 PMOAs on going activity and 400 PMOAs for Kanti Velugu Programme</t>
  </si>
  <si>
    <t>Multi tasking Assistant - NPCB at State Level</t>
  </si>
  <si>
    <t>Grand Total</t>
  </si>
  <si>
    <t xml:space="preserve">National Health Mission </t>
  </si>
  <si>
    <t>FMR Code</t>
  </si>
  <si>
    <t>Sl. No</t>
  </si>
  <si>
    <t>Grant-in-aid for Sub Divisional Hospitals (Area Hospitals)</t>
  </si>
  <si>
    <t>Unit Cost  in Rs.</t>
  </si>
  <si>
    <t xml:space="preserve">Eye Donation Counselors 15 EDCs        </t>
  </si>
  <si>
    <t>Justification</t>
  </si>
  <si>
    <t>Quantity / Target</t>
  </si>
  <si>
    <t>National Programme for Control of Blindness</t>
  </si>
  <si>
    <t>Approved</t>
  </si>
  <si>
    <t>Expenditure</t>
  </si>
  <si>
    <t>Committed Expenditure</t>
  </si>
  <si>
    <t>Un Committed Expenditure</t>
  </si>
  <si>
    <t>NA</t>
  </si>
  <si>
    <t>Recurring  Grant for collection of Eye Balls by Eye Banks and Eye Doination Centers  @ Rs.2000/- per pair (Eye Bank will reimbursement to Eye Donation Centre for eye collected by them @ Rs,1000/- per pair)</t>
  </si>
  <si>
    <t>Component</t>
  </si>
  <si>
    <t>ROP Approved - 2020-21 (in lakhs)</t>
  </si>
  <si>
    <t>SKLM</t>
  </si>
  <si>
    <t>VZM</t>
  </si>
  <si>
    <t>VSP</t>
  </si>
  <si>
    <t>EG.Dt</t>
  </si>
  <si>
    <t>Krishna</t>
  </si>
  <si>
    <t>GNT</t>
  </si>
  <si>
    <t>PKM</t>
  </si>
  <si>
    <t>NLR</t>
  </si>
  <si>
    <t>CHT</t>
  </si>
  <si>
    <t>KDP</t>
  </si>
  <si>
    <t>ATP</t>
  </si>
  <si>
    <t>KNL</t>
  </si>
  <si>
    <t>State</t>
  </si>
  <si>
    <t>Target</t>
  </si>
  <si>
    <t>Budget Proposed in Lakhs</t>
  </si>
  <si>
    <t>WG.Dt</t>
  </si>
  <si>
    <t>National Programme for Control of Blindness  (NPCB) PIP - 2021-22</t>
  </si>
  <si>
    <t>Component and District wise Budget Distribution</t>
  </si>
  <si>
    <t>Component and District wise Target Distribution</t>
  </si>
  <si>
    <t>Ongoing activity.
For State Health Society maintanance Rs. 12.00 lakhs (Hiring of vehicle, State Maintenance, Review meetings etc.)
For District Health Society maintanance Rs. 13.00 lakhs @ Rs. 1 lakhs for each District  (DPM’s TA,DA &amp; office maintenance).
State Health Society: Rs.12.00 lakhs
District Health Society: Rs.13.00 lakhs
Total Budget: Rs.25.00 lakhs</t>
  </si>
  <si>
    <t xml:space="preserve">Ophthalmic Assistant @20 PMOAs on going activity </t>
  </si>
  <si>
    <t>Ongoing activity. 
It is proposed for Conduct of IOL Trainings   to Ophthalmic Surgeons for and Strengthening of by Govt. Surgical centers.</t>
  </si>
  <si>
    <t xml:space="preserve">the Budget is proposed for Staff  working in State Health Society for Control of Blindness.
</t>
  </si>
  <si>
    <t>New Activity. 
As per GOI Guidelines. 
The budget is proposed for New Eye Bank at REH, Kurnool (Govt. Sector).</t>
  </si>
  <si>
    <t>Budget is proposed for tele-ophthalmic consultation for Fundus images for MeEK centers @ Rs. 200/- per case.
2 lakhs Cases X Rs. 200/- = 4.00 Crores budget is proposed.</t>
  </si>
  <si>
    <t>The Budget is proposed for maintenance of Ophthalmic Equipment in District Hospitals - 13, Area Hospitals- 28 and Teaching Hospitals -11@ Rs. 30,000/- for each Governement Institution.
52 Govt. Institutions X Rs. 30,000/- = 15.60 Lakhs  budget is proposed.</t>
  </si>
  <si>
    <t xml:space="preserve">The Budget is proposed for Strengthening of Ophthalmic services at PHCs for Eye screening for procurement and supply  Trail lens boxes, Vision Charts, Medicines etc for New 400 PMOOs.
400 PMOOs X Rs. 20,000/- = 80 lakhs budget is proposed. </t>
  </si>
  <si>
    <t>The Budget is proposed to 28 Area Hospitals for miscellaneous emergency works purpose.
28 Area Hospitals X For each Hospital Rs. 25,000 = Rs. 7,00,000 budget is proposed.</t>
  </si>
  <si>
    <t>The Budget is proposed to 13 District Hospitals for miscellaneous emergency works purpose.
13 District Hospitals X For each Hospital Rs. 50,000 = Rs. 6,50,000 budget is proposed.</t>
  </si>
  <si>
    <t>Ongoing activity. 
Approx. Each Spectacle is Rs.280/- 
50,000 Spectacle s X Rs. 280 = 1.40 Crores budget is proposed.</t>
  </si>
  <si>
    <t>Ongoing activity. 
Rs. 10,000/- per case.
50 cases X Rs.10,000 = Rs. 5 lakhs 
the budget is proposed.</t>
  </si>
  <si>
    <t>Ongoing activity. 
Rs. 7,500/- per case.
1,000 cases X Rs.7,500 = Rs. 75 lakhs 
the budget is proposed.</t>
  </si>
  <si>
    <t>Ongoing activity. 
Rs. 2,000/- per case.
2,250 cases X Rs.2,000 = Rs. 45 lakhs 
the budget is proposed.</t>
  </si>
  <si>
    <t>Ongoing activity. 
Rs. 2,000/- per case.
500 cases X Rs.2,000 = Rs. 10 lakhs 
the budget is proposed.</t>
  </si>
  <si>
    <t>Ongoing activity. 
As per performance in conducting of Cataract Surgeries. 
Rs. 2,000/- per case.
85,000 cases X Rs.2,000 = Rs. 17 Crores 
the budget is proposed.</t>
  </si>
  <si>
    <t>Ongoing activity. 
Rs. 15 lakhs is proposed for State level and District level IEC  activities for awareness of the programme
1.50 lakhs Poster are proposed at  State and District level Health facilities.
Each Poster is Rs. 10/-
1.50 lakh poster X Rs. 10/- = Rs. 15 lakhs  the budget is proposed.</t>
  </si>
  <si>
    <t>Old FMR Code</t>
  </si>
  <si>
    <t>New FMR Code</t>
  </si>
  <si>
    <t>15.4.2</t>
  </si>
  <si>
    <t>15.4.3.1</t>
  </si>
  <si>
    <t>15.4.3.2</t>
  </si>
  <si>
    <t>15.4.3.3</t>
  </si>
  <si>
    <t>15.4.3.4</t>
  </si>
  <si>
    <t>15.4.3.5</t>
  </si>
  <si>
    <t>PIP Proposals - 2021-22 In Rs.</t>
  </si>
  <si>
    <t>Ongoing activity. 
The budget is proposed as per fixed target of GOI. 
Each Eye Ball Collection @ 2000/- per case
6,550 cases  X Rs.2,000/- = Rs.1,31,00,000/-</t>
  </si>
  <si>
    <t xml:space="preserve">In Phase IV Kanti Velugu Programme, it is proposed to cover the 1 crore population for Eye Screening. 
As per situation analysis 20% of 1 crore population expected with eye problems. i.e 20 lakhs spectacles is required. But approx. 15 lakhs specacle is required for smoothly conduct of the Kanti velugu Programme.
Hence it is proposed 15 lakhs  Spectacles.
The requirement of spectacles for Vision centers (MeEK centers) is approx. 6.50 lakhs. 
Hence the total No.of spectacles is. 21,50,000. 
21,50,000 specacles X Rs.280/- = Rs.60,20,00,000/-
Thus the budget is proposed.  </t>
  </si>
  <si>
    <t>Ongoing activity.
As per target the budget is proposed to the Government Hospitals for procurement and supply of consumables, Drugs and medicines related to conducting Cataract surgeries.
 Consumables and Drugs  @ Rs. 1,000/- per case at Govt. surgical centre.
= 37,500 cases X Rs. 1,000/- = Rs.3,75,00,000 is proposed</t>
  </si>
  <si>
    <t>It is submitted that 1 Eye Donation Counsellor is essential for each District and 2 Regional Eye Hospitals (Visakhapatnam and Kurnool). 
Rs. 17,325 PM X 12 Months = Rs.2,07,900 per Eye Donation Counsellor
Rs.2,07,900 X 15 EDC = Rs.31,18,500/-
Accordingly the budget is proposed.</t>
  </si>
  <si>
    <t>Onging Activity.
It is proposed 20 Ophthalmic Assistance posts are approved in ROP 2020-21. 
Rs. 13,892 PM X 12 Months = Rs.1,66,704 per Ophthalmic Assistant 
Rs.1,66,704X 20 PMOAs = Rs.33,34,080/-
Accordingly the budget is proposed.</t>
  </si>
  <si>
    <t xml:space="preserve">Ongoing activity.  
It is proposed 13 DEO posts are approved in ROP 2020-21. 
Rs. 12,000 PM X 12 Months = Rs.1,44,000 per Data Entry Operator
Rs.1,44,000 X 13 DEOs = Rs.18,72,000/-
</t>
  </si>
  <si>
    <t xml:space="preserve">Ongoing activity. 
It is propose to give awards to 2 Districts (Prakasam and Chittoor) top performance of Cataract Surgeries.
</t>
  </si>
</sst>
</file>

<file path=xl/styles.xml><?xml version="1.0" encoding="utf-8"?>
<styleSheet xmlns="http://schemas.openxmlformats.org/spreadsheetml/2006/main">
  <numFmts count="2">
    <numFmt numFmtId="43" formatCode="_ * #,##0.00_ ;_ * \-#,##0.00_ ;_ * &quot;-&quot;??_ ;_ @_ "/>
    <numFmt numFmtId="164" formatCode="_ * #,##0_ ;_ * \-#,##0_ ;_ * &quot;-&quot;??_ ;_ @_ "/>
  </numFmts>
  <fonts count="20">
    <font>
      <sz val="11"/>
      <color theme="1"/>
      <name val="Calibri"/>
      <family val="2"/>
      <scheme val="minor"/>
    </font>
    <font>
      <sz val="12"/>
      <color theme="1"/>
      <name val="Calibri"/>
      <family val="2"/>
      <scheme val="minor"/>
    </font>
    <font>
      <sz val="11"/>
      <color theme="1"/>
      <name val="Calibri"/>
      <family val="2"/>
      <scheme val="minor"/>
    </font>
    <font>
      <b/>
      <sz val="13"/>
      <color theme="1"/>
      <name val="Calibri"/>
      <family val="2"/>
      <scheme val="minor"/>
    </font>
    <font>
      <b/>
      <sz val="14"/>
      <color theme="1"/>
      <name val="Calibri"/>
      <family val="2"/>
      <scheme val="minor"/>
    </font>
    <font>
      <sz val="10"/>
      <name val="Arial"/>
      <family val="2"/>
    </font>
    <font>
      <sz val="12.5"/>
      <color theme="1"/>
      <name val="Calibri"/>
      <family val="2"/>
      <scheme val="minor"/>
    </font>
    <font>
      <b/>
      <sz val="12.5"/>
      <color theme="1"/>
      <name val="Calibri"/>
      <family val="2"/>
      <scheme val="minor"/>
    </font>
    <font>
      <sz val="12.5"/>
      <color rgb="FF000000"/>
      <name val="Calibri"/>
      <family val="2"/>
      <scheme val="minor"/>
    </font>
    <font>
      <b/>
      <sz val="12.5"/>
      <color rgb="FF000000"/>
      <name val="Calibri"/>
      <family val="2"/>
      <scheme val="minor"/>
    </font>
    <font>
      <b/>
      <sz val="12.5"/>
      <name val="Calibri"/>
      <family val="2"/>
      <scheme val="minor"/>
    </font>
    <font>
      <sz val="12.5"/>
      <name val="Calibri"/>
      <family val="2"/>
      <scheme val="minor"/>
    </font>
    <font>
      <b/>
      <sz val="12.5"/>
      <name val="Cambria"/>
      <family val="1"/>
      <scheme val="major"/>
    </font>
    <font>
      <sz val="13"/>
      <color theme="1"/>
      <name val="Calibri"/>
      <family val="2"/>
      <scheme val="minor"/>
    </font>
    <font>
      <sz val="13"/>
      <color rgb="FF000000"/>
      <name val="Calibri"/>
      <family val="2"/>
      <scheme val="minor"/>
    </font>
    <font>
      <b/>
      <sz val="13"/>
      <color rgb="FF000000"/>
      <name val="Calibri"/>
      <family val="2"/>
      <scheme val="minor"/>
    </font>
    <font>
      <b/>
      <sz val="13"/>
      <name val="Calibri"/>
      <family val="2"/>
      <scheme val="minor"/>
    </font>
    <font>
      <sz val="13"/>
      <name val="Calibri"/>
      <family val="2"/>
      <scheme val="minor"/>
    </font>
    <font>
      <b/>
      <sz val="13"/>
      <name val="Cambria"/>
      <family val="1"/>
      <scheme val="major"/>
    </font>
    <font>
      <sz val="12.5"/>
      <name val="Cambria"/>
      <family val="1"/>
      <scheme val="major"/>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rgb="FF000000"/>
      </left>
      <right/>
      <top style="thin">
        <color rgb="FF000000"/>
      </top>
      <bottom/>
      <diagonal/>
    </border>
    <border>
      <left/>
      <right/>
      <top style="thin">
        <color rgb="FF000000"/>
      </top>
      <bottom/>
      <diagonal/>
    </border>
  </borders>
  <cellStyleXfs count="7">
    <xf numFmtId="0" fontId="0" fillId="0" borderId="0"/>
    <xf numFmtId="43" fontId="2" fillId="0" borderId="0" applyFont="0" applyFill="0" applyBorder="0" applyAlignment="0" applyProtection="0"/>
    <xf numFmtId="0" fontId="2" fillId="0" borderId="0"/>
    <xf numFmtId="0" fontId="5" fillId="0" borderId="0"/>
    <xf numFmtId="0" fontId="2" fillId="0" borderId="0"/>
    <xf numFmtId="0" fontId="2" fillId="0" borderId="0"/>
    <xf numFmtId="0" fontId="2" fillId="0" borderId="0"/>
  </cellStyleXfs>
  <cellXfs count="121">
    <xf numFmtId="0" fontId="0" fillId="0" borderId="0" xfId="0"/>
    <xf numFmtId="164" fontId="1" fillId="0" borderId="1" xfId="1" applyNumberFormat="1" applyFont="1" applyBorder="1" applyAlignment="1">
      <alignment horizontal="right" vertical="center"/>
    </xf>
    <xf numFmtId="0" fontId="0" fillId="0" borderId="0" xfId="0" applyFont="1"/>
    <xf numFmtId="0" fontId="0" fillId="0" borderId="0" xfId="0" applyFont="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left"/>
    </xf>
    <xf numFmtId="0" fontId="0" fillId="0" borderId="0" xfId="0" applyFont="1" applyAlignment="1">
      <alignment horizontal="right"/>
    </xf>
    <xf numFmtId="0" fontId="7"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6" xfId="0" applyFont="1" applyBorder="1" applyAlignment="1">
      <alignment horizontal="center" vertical="center" wrapText="1"/>
    </xf>
    <xf numFmtId="0" fontId="6" fillId="0" borderId="1" xfId="0" applyFont="1" applyBorder="1" applyAlignment="1">
      <alignment horizontal="center" vertical="center"/>
    </xf>
    <xf numFmtId="0" fontId="7" fillId="0" borderId="2" xfId="0" applyFont="1" applyBorder="1" applyAlignment="1">
      <alignment horizontal="left" vertical="center" wrapText="1"/>
    </xf>
    <xf numFmtId="0" fontId="6" fillId="0" borderId="1" xfId="0" applyFont="1" applyBorder="1" applyAlignment="1">
      <alignment vertical="center" wrapText="1"/>
    </xf>
    <xf numFmtId="164" fontId="6" fillId="0" borderId="1" xfId="1" applyNumberFormat="1" applyFont="1" applyBorder="1" applyAlignment="1">
      <alignment horizontal="right" vertical="center" wrapText="1"/>
    </xf>
    <xf numFmtId="164" fontId="6" fillId="2" borderId="6" xfId="1" applyNumberFormat="1" applyFont="1" applyFill="1" applyBorder="1" applyAlignment="1">
      <alignment horizontal="right" vertical="center" wrapText="1"/>
    </xf>
    <xf numFmtId="0" fontId="8" fillId="0" borderId="1" xfId="0" applyFont="1" applyBorder="1" applyAlignment="1">
      <alignment vertical="center" wrapText="1"/>
    </xf>
    <xf numFmtId="0" fontId="6" fillId="0" borderId="1" xfId="0" applyFont="1" applyBorder="1"/>
    <xf numFmtId="164" fontId="6" fillId="0" borderId="4" xfId="1" applyNumberFormat="1" applyFont="1" applyBorder="1" applyAlignment="1">
      <alignment horizontal="right" vertical="center" wrapText="1"/>
    </xf>
    <xf numFmtId="0" fontId="8" fillId="0" borderId="1" xfId="0" applyFont="1" applyBorder="1" applyAlignment="1">
      <alignment horizontal="left" vertical="center" wrapText="1" readingOrder="1"/>
    </xf>
    <xf numFmtId="0" fontId="10" fillId="2" borderId="1" xfId="2" applyFont="1" applyFill="1" applyBorder="1" applyAlignment="1">
      <alignment horizontal="left" vertical="center"/>
    </xf>
    <xf numFmtId="0" fontId="11" fillId="2" borderId="1" xfId="2" applyFont="1" applyFill="1" applyBorder="1" applyAlignment="1">
      <alignment horizontal="left" vertical="center" wrapText="1"/>
    </xf>
    <xf numFmtId="164" fontId="6" fillId="0" borderId="1" xfId="1" applyNumberFormat="1" applyFont="1" applyBorder="1" applyAlignment="1">
      <alignment horizontal="right" vertical="center"/>
    </xf>
    <xf numFmtId="164" fontId="6" fillId="0" borderId="6" xfId="1" applyNumberFormat="1" applyFont="1" applyBorder="1" applyAlignment="1">
      <alignment horizontal="right" vertical="center"/>
    </xf>
    <xf numFmtId="0" fontId="10" fillId="2" borderId="1" xfId="4" applyFont="1" applyFill="1" applyBorder="1" applyAlignment="1">
      <alignment vertical="center"/>
    </xf>
    <xf numFmtId="0" fontId="11" fillId="2" borderId="1" xfId="5" applyFont="1" applyFill="1" applyBorder="1" applyAlignment="1">
      <alignment horizontal="left" vertical="center" wrapText="1"/>
    </xf>
    <xf numFmtId="0" fontId="11" fillId="2" borderId="1" xfId="4" applyFont="1" applyFill="1" applyBorder="1" applyAlignment="1">
      <alignment horizontal="left" vertical="center" wrapText="1"/>
    </xf>
    <xf numFmtId="164" fontId="7" fillId="0" borderId="1" xfId="0" applyNumberFormat="1" applyFont="1" applyBorder="1" applyAlignment="1">
      <alignment horizontal="right" vertical="center"/>
    </xf>
    <xf numFmtId="0" fontId="6" fillId="0" borderId="1" xfId="0" applyFont="1" applyBorder="1" applyAlignment="1">
      <alignment horizontal="left" vertical="center" wrapText="1"/>
    </xf>
    <xf numFmtId="0" fontId="12" fillId="2" borderId="1" xfId="0" applyFont="1" applyFill="1" applyBorder="1" applyAlignment="1">
      <alignment horizontal="left" vertical="center"/>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8" fillId="0" borderId="10" xfId="0" applyFont="1" applyBorder="1" applyAlignment="1">
      <alignment horizontal="left" vertical="center" wrapText="1" readingOrder="1"/>
    </xf>
    <xf numFmtId="43" fontId="6" fillId="0" borderId="1" xfId="1" applyFont="1" applyBorder="1" applyAlignment="1">
      <alignment vertical="center" wrapText="1"/>
    </xf>
    <xf numFmtId="43" fontId="8" fillId="0" borderId="1" xfId="1" applyFont="1" applyBorder="1" applyAlignment="1">
      <alignment vertical="center" wrapText="1"/>
    </xf>
    <xf numFmtId="43" fontId="8" fillId="0" borderId="1" xfId="1" applyFont="1" applyBorder="1" applyAlignment="1">
      <alignment horizontal="left" vertical="center" wrapText="1" readingOrder="1"/>
    </xf>
    <xf numFmtId="43" fontId="11" fillId="2" borderId="1" xfId="1" applyFont="1" applyFill="1" applyBorder="1" applyAlignment="1">
      <alignment horizontal="left" vertical="center" wrapText="1"/>
    </xf>
    <xf numFmtId="43" fontId="8" fillId="0" borderId="1" xfId="1" applyFont="1" applyBorder="1" applyAlignment="1">
      <alignment horizontal="center" vertical="center" wrapText="1" readingOrder="1"/>
    </xf>
    <xf numFmtId="0" fontId="11" fillId="2" borderId="6" xfId="0" applyFont="1" applyFill="1" applyBorder="1" applyAlignment="1">
      <alignment horizontal="left" vertical="center" wrapText="1"/>
    </xf>
    <xf numFmtId="0" fontId="7" fillId="0" borderId="1" xfId="0" applyFont="1" applyBorder="1" applyAlignment="1">
      <alignment vertical="center"/>
    </xf>
    <xf numFmtId="43" fontId="7" fillId="0" borderId="1" xfId="0" applyNumberFormat="1" applyFont="1" applyBorder="1" applyAlignment="1">
      <alignment vertical="center"/>
    </xf>
    <xf numFmtId="0" fontId="6" fillId="0" borderId="6" xfId="0" applyFont="1" applyBorder="1" applyAlignment="1">
      <alignment vertical="center" wrapText="1"/>
    </xf>
    <xf numFmtId="0" fontId="8" fillId="0" borderId="6" xfId="0" applyFont="1" applyBorder="1" applyAlignment="1">
      <alignment vertical="center" wrapText="1"/>
    </xf>
    <xf numFmtId="0" fontId="8" fillId="0" borderId="6" xfId="0" applyFont="1" applyBorder="1" applyAlignment="1">
      <alignment horizontal="left" vertical="center" wrapText="1" readingOrder="1"/>
    </xf>
    <xf numFmtId="0" fontId="11" fillId="2" borderId="6" xfId="4" applyFont="1" applyFill="1" applyBorder="1" applyAlignment="1">
      <alignment horizontal="left" vertical="center" wrapText="1"/>
    </xf>
    <xf numFmtId="0" fontId="6" fillId="0" borderId="0" xfId="0" applyFont="1"/>
    <xf numFmtId="0" fontId="6" fillId="0" borderId="0" xfId="0" applyFont="1" applyAlignment="1">
      <alignment horizontal="left"/>
    </xf>
    <xf numFmtId="0" fontId="9" fillId="0" borderId="11" xfId="0" applyFont="1" applyBorder="1" applyAlignment="1">
      <alignment horizontal="left" vertical="center" wrapText="1" readingOrder="1"/>
    </xf>
    <xf numFmtId="43" fontId="6" fillId="0" borderId="1" xfId="1" applyNumberFormat="1" applyFont="1" applyBorder="1" applyAlignment="1">
      <alignment horizontal="center" vertical="center"/>
    </xf>
    <xf numFmtId="0" fontId="7" fillId="2" borderId="6" xfId="0" applyFont="1" applyFill="1" applyBorder="1" applyAlignment="1">
      <alignment horizontal="center" vertical="center" wrapText="1"/>
    </xf>
    <xf numFmtId="0" fontId="6" fillId="2" borderId="0" xfId="0" applyFont="1" applyFill="1"/>
    <xf numFmtId="0" fontId="7" fillId="0" borderId="1" xfId="0" applyFont="1" applyBorder="1" applyAlignment="1">
      <alignment horizontal="center" vertical="center"/>
    </xf>
    <xf numFmtId="164" fontId="6" fillId="0" borderId="0" xfId="0" applyNumberFormat="1" applyFont="1"/>
    <xf numFmtId="43" fontId="6" fillId="2" borderId="6" xfId="1" applyNumberFormat="1" applyFont="1" applyFill="1" applyBorder="1" applyAlignment="1">
      <alignment horizontal="center" vertical="center" wrapText="1"/>
    </xf>
    <xf numFmtId="43" fontId="8" fillId="2" borderId="6" xfId="1" applyNumberFormat="1" applyFont="1" applyFill="1" applyBorder="1" applyAlignment="1">
      <alignment horizontal="center" vertical="center" wrapText="1"/>
    </xf>
    <xf numFmtId="43" fontId="11" fillId="2" borderId="1" xfId="1" applyNumberFormat="1" applyFont="1" applyFill="1" applyBorder="1" applyAlignment="1">
      <alignment horizontal="center" vertical="center" wrapText="1"/>
    </xf>
    <xf numFmtId="43" fontId="11" fillId="2" borderId="6" xfId="1" applyNumberFormat="1" applyFont="1" applyFill="1" applyBorder="1" applyAlignment="1">
      <alignment horizontal="center" vertical="center" wrapText="1"/>
    </xf>
    <xf numFmtId="43" fontId="6" fillId="2" borderId="1" xfId="0" applyNumberFormat="1" applyFont="1" applyFill="1" applyBorder="1" applyAlignment="1">
      <alignment horizontal="center" vertical="center"/>
    </xf>
    <xf numFmtId="0" fontId="3" fillId="0" borderId="0" xfId="0" applyFont="1" applyAlignment="1">
      <alignment vertical="center"/>
    </xf>
    <xf numFmtId="43" fontId="8" fillId="2" borderId="1" xfId="1" applyNumberFormat="1" applyFont="1" applyFill="1" applyBorder="1" applyAlignment="1">
      <alignment horizontal="center" vertical="center" wrapText="1"/>
    </xf>
    <xf numFmtId="0" fontId="3" fillId="0" borderId="0" xfId="0" applyFont="1" applyBorder="1" applyAlignment="1">
      <alignment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0" borderId="1" xfId="0" applyFont="1" applyBorder="1" applyAlignment="1">
      <alignment horizontal="center" vertical="center"/>
    </xf>
    <xf numFmtId="0" fontId="13" fillId="0" borderId="1" xfId="0" applyFont="1" applyBorder="1" applyAlignment="1">
      <alignment horizontal="center" vertical="center"/>
    </xf>
    <xf numFmtId="0" fontId="3" fillId="0" borderId="1" xfId="0" applyFont="1" applyBorder="1" applyAlignment="1">
      <alignment horizontal="left" vertical="center" wrapText="1"/>
    </xf>
    <xf numFmtId="0" fontId="13" fillId="0" borderId="1" xfId="0" applyFont="1" applyBorder="1" applyAlignment="1">
      <alignment vertical="center" wrapText="1"/>
    </xf>
    <xf numFmtId="164" fontId="13" fillId="2" borderId="1" xfId="1" applyNumberFormat="1" applyFont="1" applyFill="1" applyBorder="1" applyAlignment="1">
      <alignment horizontal="center" vertical="center" wrapText="1"/>
    </xf>
    <xf numFmtId="164" fontId="13" fillId="0" borderId="1" xfId="1" applyNumberFormat="1" applyFont="1" applyBorder="1" applyAlignment="1">
      <alignment horizontal="center" vertical="center"/>
    </xf>
    <xf numFmtId="0" fontId="3" fillId="0" borderId="2" xfId="0" applyFont="1" applyBorder="1" applyAlignment="1">
      <alignment horizontal="left" vertical="center" wrapText="1"/>
    </xf>
    <xf numFmtId="0" fontId="14" fillId="0" borderId="6" xfId="0" applyFont="1" applyBorder="1" applyAlignment="1">
      <alignment vertical="center" wrapText="1"/>
    </xf>
    <xf numFmtId="164" fontId="14" fillId="2" borderId="6" xfId="1" applyNumberFormat="1" applyFont="1" applyFill="1" applyBorder="1" applyAlignment="1">
      <alignment horizontal="center" vertical="center" wrapText="1"/>
    </xf>
    <xf numFmtId="0" fontId="13" fillId="0" borderId="6" xfId="0" applyFont="1" applyBorder="1" applyAlignment="1">
      <alignment vertical="center" wrapText="1"/>
    </xf>
    <xf numFmtId="164" fontId="13" fillId="2" borderId="6" xfId="1" applyNumberFormat="1" applyFont="1" applyFill="1" applyBorder="1" applyAlignment="1">
      <alignment horizontal="center" vertical="center" wrapText="1"/>
    </xf>
    <xf numFmtId="164" fontId="13" fillId="0" borderId="1" xfId="1" applyNumberFormat="1" applyFont="1" applyBorder="1" applyAlignment="1">
      <alignment horizontal="center" vertical="center" wrapText="1"/>
    </xf>
    <xf numFmtId="0" fontId="15" fillId="0" borderId="11" xfId="0" applyFont="1" applyBorder="1" applyAlignment="1">
      <alignment horizontal="left" vertical="center" wrapText="1" readingOrder="1"/>
    </xf>
    <xf numFmtId="0" fontId="14" fillId="0" borderId="1" xfId="0" applyFont="1" applyBorder="1" applyAlignment="1">
      <alignment horizontal="left" vertical="center" wrapText="1" readingOrder="1"/>
    </xf>
    <xf numFmtId="164" fontId="14" fillId="2" borderId="0" xfId="1" applyNumberFormat="1" applyFont="1" applyFill="1" applyBorder="1" applyAlignment="1">
      <alignment horizontal="center" vertical="center" wrapText="1" readingOrder="1"/>
    </xf>
    <xf numFmtId="0" fontId="16" fillId="2" borderId="1" xfId="2" applyFont="1" applyFill="1" applyBorder="1" applyAlignment="1">
      <alignment horizontal="left" vertical="center"/>
    </xf>
    <xf numFmtId="0" fontId="17" fillId="2" borderId="1" xfId="2" applyFont="1" applyFill="1" applyBorder="1" applyAlignment="1">
      <alignment horizontal="left" vertical="center" wrapText="1"/>
    </xf>
    <xf numFmtId="164" fontId="17" fillId="2" borderId="1" xfId="1" applyNumberFormat="1" applyFont="1" applyFill="1" applyBorder="1" applyAlignment="1">
      <alignment horizontal="center" vertical="center" wrapText="1"/>
    </xf>
    <xf numFmtId="0" fontId="16" fillId="2" borderId="1" xfId="4" applyFont="1" applyFill="1" applyBorder="1" applyAlignment="1">
      <alignment vertical="center"/>
    </xf>
    <xf numFmtId="0" fontId="17" fillId="2" borderId="1" xfId="5" applyFont="1" applyFill="1" applyBorder="1" applyAlignment="1">
      <alignment horizontal="left" vertical="center" wrapText="1"/>
    </xf>
    <xf numFmtId="164" fontId="13" fillId="2" borderId="1" xfId="0" applyNumberFormat="1" applyFont="1" applyFill="1" applyBorder="1" applyAlignment="1">
      <alignment horizontal="center" vertical="center"/>
    </xf>
    <xf numFmtId="0" fontId="17" fillId="2" borderId="6" xfId="4" applyFont="1" applyFill="1" applyBorder="1" applyAlignment="1">
      <alignment horizontal="left" vertical="center" wrapText="1"/>
    </xf>
    <xf numFmtId="164" fontId="17" fillId="2" borderId="6" xfId="1" applyNumberFormat="1" applyFont="1" applyFill="1" applyBorder="1" applyAlignment="1">
      <alignment horizontal="center" vertical="center" wrapText="1"/>
    </xf>
    <xf numFmtId="0" fontId="18" fillId="2" borderId="1" xfId="0" applyFont="1" applyFill="1" applyBorder="1" applyAlignment="1">
      <alignment horizontal="left" vertical="center"/>
    </xf>
    <xf numFmtId="0" fontId="17" fillId="2" borderId="6" xfId="0" applyFont="1" applyFill="1" applyBorder="1" applyAlignment="1">
      <alignment horizontal="left" vertical="center" wrapText="1"/>
    </xf>
    <xf numFmtId="0" fontId="6" fillId="2" borderId="1" xfId="0" applyFont="1" applyFill="1" applyBorder="1" applyAlignment="1">
      <alignment horizontal="center" vertical="center"/>
    </xf>
    <xf numFmtId="0" fontId="6" fillId="2" borderId="1" xfId="0" applyFont="1" applyFill="1" applyBorder="1" applyAlignment="1">
      <alignment vertical="center" wrapText="1"/>
    </xf>
    <xf numFmtId="43" fontId="6" fillId="2" borderId="1" xfId="1" applyFont="1" applyFill="1" applyBorder="1" applyAlignment="1">
      <alignment vertical="center" wrapText="1"/>
    </xf>
    <xf numFmtId="43" fontId="8" fillId="2" borderId="1" xfId="1" applyFont="1" applyFill="1" applyBorder="1" applyAlignment="1">
      <alignment vertical="center" wrapText="1"/>
    </xf>
    <xf numFmtId="164" fontId="6" fillId="2" borderId="1" xfId="1" applyNumberFormat="1" applyFont="1" applyFill="1" applyBorder="1" applyAlignment="1">
      <alignment horizontal="right" vertical="center" wrapText="1"/>
    </xf>
    <xf numFmtId="0" fontId="6" fillId="2" borderId="1" xfId="0" applyFont="1" applyFill="1" applyBorder="1" applyAlignment="1">
      <alignment horizontal="left" vertical="center" wrapText="1"/>
    </xf>
    <xf numFmtId="0" fontId="0" fillId="2" borderId="0" xfId="0" applyFont="1" applyFill="1" applyAlignment="1">
      <alignment horizontal="center" vertical="center"/>
    </xf>
    <xf numFmtId="0" fontId="0" fillId="2" borderId="0" xfId="0" applyFont="1" applyFill="1"/>
    <xf numFmtId="0" fontId="0" fillId="2" borderId="0" xfId="0" applyFont="1" applyFill="1" applyAlignment="1">
      <alignment vertical="center"/>
    </xf>
    <xf numFmtId="0" fontId="6" fillId="0" borderId="2" xfId="0" applyFont="1" applyBorder="1" applyAlignment="1">
      <alignment horizontal="left" vertical="center" wrapText="1"/>
    </xf>
    <xf numFmtId="0" fontId="8" fillId="0" borderId="5" xfId="0" applyFont="1" applyBorder="1" applyAlignment="1">
      <alignment horizontal="left" vertical="center" wrapText="1" readingOrder="1"/>
    </xf>
    <xf numFmtId="0" fontId="11" fillId="2" borderId="1" xfId="2" applyFont="1" applyFill="1" applyBorder="1" applyAlignment="1">
      <alignment horizontal="left" vertical="center"/>
    </xf>
    <xf numFmtId="0" fontId="11" fillId="2" borderId="1" xfId="4" applyFont="1" applyFill="1" applyBorder="1" applyAlignment="1">
      <alignment vertical="center"/>
    </xf>
    <xf numFmtId="0" fontId="19" fillId="2" borderId="1" xfId="0" applyFont="1" applyFill="1" applyBorder="1" applyAlignment="1">
      <alignment horizontal="left" vertical="center"/>
    </xf>
    <xf numFmtId="0" fontId="6" fillId="2" borderId="2" xfId="0" applyFont="1" applyFill="1" applyBorder="1" applyAlignment="1">
      <alignment horizontal="left" vertical="center" wrapText="1"/>
    </xf>
    <xf numFmtId="43" fontId="7" fillId="2" borderId="7" xfId="1" applyNumberFormat="1" applyFont="1" applyFill="1" applyBorder="1" applyAlignment="1">
      <alignment horizontal="center" vertical="center"/>
    </xf>
    <xf numFmtId="43" fontId="7" fillId="0" borderId="1" xfId="1" applyNumberFormat="1" applyFont="1" applyBorder="1" applyAlignment="1">
      <alignment horizontal="center" vertical="center"/>
    </xf>
    <xf numFmtId="0" fontId="6" fillId="0" borderId="1" xfId="0" applyNumberFormat="1" applyFont="1" applyBorder="1" applyAlignment="1">
      <alignment vertical="center" wrapText="1"/>
    </xf>
    <xf numFmtId="0" fontId="6" fillId="0" borderId="1" xfId="0" applyNumberFormat="1" applyFont="1" applyBorder="1" applyAlignment="1">
      <alignment horizontal="justify" vertical="center" wrapText="1"/>
    </xf>
    <xf numFmtId="0" fontId="6" fillId="2" borderId="1" xfId="0" applyNumberFormat="1" applyFont="1" applyFill="1" applyBorder="1" applyAlignment="1">
      <alignment vertical="center" wrapText="1"/>
    </xf>
    <xf numFmtId="0" fontId="6" fillId="0" borderId="1" xfId="0" applyNumberFormat="1" applyFont="1" applyBorder="1" applyAlignment="1">
      <alignment horizontal="left"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1" xfId="0" applyFont="1" applyBorder="1" applyAlignment="1">
      <alignment horizontal="center" vertical="center"/>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4" fillId="0" borderId="0" xfId="0" applyFont="1" applyBorder="1" applyAlignment="1">
      <alignment horizontal="center" vertical="center"/>
    </xf>
    <xf numFmtId="0" fontId="4" fillId="0" borderId="0" xfId="0" applyFont="1" applyBorder="1" applyAlignment="1">
      <alignment horizontal="center" vertical="center" wrapText="1"/>
    </xf>
    <xf numFmtId="0" fontId="6" fillId="0" borderId="4"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cellXfs>
  <cellStyles count="7">
    <cellStyle name="Comma" xfId="1" builtinId="3"/>
    <cellStyle name="Normal" xfId="0" builtinId="0"/>
    <cellStyle name="Normal 14 2 2 2" xfId="6"/>
    <cellStyle name="Normal 2" xfId="3"/>
    <cellStyle name="Normal 3 10" xfId="5"/>
    <cellStyle name="Normal 3 2 3" xfId="2"/>
    <cellStyle name="Normal 6"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P32"/>
  <sheetViews>
    <sheetView tabSelected="1" zoomScale="70" zoomScaleNormal="70" workbookViewId="0">
      <selection activeCell="L21" sqref="L21:L24"/>
    </sheetView>
  </sheetViews>
  <sheetFormatPr defaultColWidth="9.140625" defaultRowHeight="15"/>
  <cols>
    <col min="1" max="1" width="6.5703125" style="2" customWidth="1"/>
    <col min="2" max="2" width="12.85546875" style="2" customWidth="1"/>
    <col min="3" max="3" width="13.140625" style="5" customWidth="1"/>
    <col min="4" max="4" width="35.5703125" style="2" customWidth="1"/>
    <col min="5" max="5" width="12.7109375" style="2" bestFit="1" customWidth="1"/>
    <col min="6" max="6" width="13.7109375" style="2" bestFit="1" customWidth="1"/>
    <col min="7" max="7" width="12.85546875" style="2" customWidth="1"/>
    <col min="8" max="8" width="13.140625" style="2" customWidth="1"/>
    <col min="9" max="9" width="14.42578125" style="3" bestFit="1" customWidth="1"/>
    <col min="10" max="10" width="14.140625" style="2" customWidth="1"/>
    <col min="11" max="11" width="18.7109375" style="6" customWidth="1"/>
    <col min="12" max="12" width="62.140625" style="2" customWidth="1"/>
    <col min="13" max="16384" width="9.140625" style="2"/>
  </cols>
  <sheetData>
    <row r="1" spans="1:16" ht="17.25">
      <c r="A1" s="112" t="s">
        <v>49</v>
      </c>
      <c r="B1" s="112"/>
      <c r="C1" s="112"/>
      <c r="D1" s="112"/>
      <c r="E1" s="112"/>
      <c r="F1" s="112"/>
      <c r="G1" s="112"/>
      <c r="H1" s="112"/>
      <c r="I1" s="112"/>
      <c r="J1" s="112"/>
      <c r="K1" s="112"/>
      <c r="L1" s="112"/>
    </row>
    <row r="2" spans="1:16" ht="17.25">
      <c r="A2" s="112" t="s">
        <v>57</v>
      </c>
      <c r="B2" s="112"/>
      <c r="C2" s="112"/>
      <c r="D2" s="112"/>
      <c r="E2" s="112"/>
      <c r="F2" s="112"/>
      <c r="G2" s="112"/>
      <c r="H2" s="112"/>
      <c r="I2" s="112"/>
      <c r="J2" s="112"/>
      <c r="K2" s="112"/>
      <c r="L2" s="112"/>
    </row>
    <row r="3" spans="1:16" ht="25.5" customHeight="1">
      <c r="A3" s="113" t="s">
        <v>51</v>
      </c>
      <c r="B3" s="113" t="s">
        <v>103</v>
      </c>
      <c r="C3" s="113" t="s">
        <v>102</v>
      </c>
      <c r="D3" s="113" t="s">
        <v>64</v>
      </c>
      <c r="E3" s="111" t="s">
        <v>65</v>
      </c>
      <c r="F3" s="111"/>
      <c r="G3" s="111"/>
      <c r="H3" s="111"/>
      <c r="I3" s="111" t="s">
        <v>110</v>
      </c>
      <c r="J3" s="111"/>
      <c r="K3" s="111"/>
      <c r="L3" s="111"/>
    </row>
    <row r="4" spans="1:16" ht="69">
      <c r="A4" s="113"/>
      <c r="B4" s="113"/>
      <c r="C4" s="113"/>
      <c r="D4" s="113"/>
      <c r="E4" s="8" t="s">
        <v>58</v>
      </c>
      <c r="F4" s="8" t="s">
        <v>59</v>
      </c>
      <c r="G4" s="8" t="s">
        <v>60</v>
      </c>
      <c r="H4" s="8" t="s">
        <v>61</v>
      </c>
      <c r="I4" s="7" t="s">
        <v>53</v>
      </c>
      <c r="J4" s="9" t="s">
        <v>56</v>
      </c>
      <c r="K4" s="10" t="s">
        <v>43</v>
      </c>
      <c r="L4" s="9" t="s">
        <v>55</v>
      </c>
    </row>
    <row r="5" spans="1:16" ht="120.75">
      <c r="A5" s="11">
        <v>1</v>
      </c>
      <c r="B5" s="97" t="s">
        <v>0</v>
      </c>
      <c r="C5" s="97" t="s">
        <v>0</v>
      </c>
      <c r="D5" s="13" t="s">
        <v>63</v>
      </c>
      <c r="E5" s="33">
        <v>90</v>
      </c>
      <c r="F5" s="33">
        <v>80</v>
      </c>
      <c r="G5" s="33">
        <v>0</v>
      </c>
      <c r="H5" s="33">
        <v>10</v>
      </c>
      <c r="I5" s="14">
        <v>2000</v>
      </c>
      <c r="J5" s="14">
        <v>6550</v>
      </c>
      <c r="K5" s="15">
        <f>I5*J5</f>
        <v>13100000</v>
      </c>
      <c r="L5" s="13" t="s">
        <v>111</v>
      </c>
    </row>
    <row r="6" spans="1:16" ht="224.25">
      <c r="A6" s="11">
        <v>2</v>
      </c>
      <c r="B6" s="97" t="s">
        <v>1</v>
      </c>
      <c r="C6" s="97" t="s">
        <v>1</v>
      </c>
      <c r="D6" s="16" t="s">
        <v>23</v>
      </c>
      <c r="E6" s="34">
        <v>4800</v>
      </c>
      <c r="F6" s="34">
        <f>2295.5+48.96</f>
        <v>2344.46</v>
      </c>
      <c r="G6" s="34">
        <v>1000</v>
      </c>
      <c r="H6" s="34">
        <f>E6-F6-G6</f>
        <v>1455.54</v>
      </c>
      <c r="I6" s="14">
        <v>280</v>
      </c>
      <c r="J6" s="14">
        <f>1500000+650000</f>
        <v>2150000</v>
      </c>
      <c r="K6" s="15">
        <f t="shared" ref="K6:K31" si="0">I6*J6</f>
        <v>602000000</v>
      </c>
      <c r="L6" s="105" t="s">
        <v>112</v>
      </c>
    </row>
    <row r="7" spans="1:16" ht="138">
      <c r="A7" s="11">
        <v>3</v>
      </c>
      <c r="B7" s="97" t="s">
        <v>2</v>
      </c>
      <c r="C7" s="97" t="s">
        <v>2</v>
      </c>
      <c r="D7" s="13" t="s">
        <v>14</v>
      </c>
      <c r="E7" s="33">
        <v>400</v>
      </c>
      <c r="F7" s="33">
        <f>160.97+50</f>
        <v>210.97</v>
      </c>
      <c r="G7" s="33">
        <v>189.03</v>
      </c>
      <c r="H7" s="34">
        <f>E7-F7-G7</f>
        <v>0</v>
      </c>
      <c r="I7" s="14">
        <v>1000</v>
      </c>
      <c r="J7" s="14">
        <v>37500</v>
      </c>
      <c r="K7" s="15">
        <f t="shared" si="0"/>
        <v>37500000</v>
      </c>
      <c r="L7" s="105" t="s">
        <v>113</v>
      </c>
      <c r="M7" s="4"/>
      <c r="N7" s="3"/>
    </row>
    <row r="8" spans="1:16" ht="120.75">
      <c r="A8" s="11">
        <v>4</v>
      </c>
      <c r="B8" s="97" t="s">
        <v>11</v>
      </c>
      <c r="C8" s="97" t="s">
        <v>11</v>
      </c>
      <c r="D8" s="13" t="s">
        <v>54</v>
      </c>
      <c r="E8" s="33">
        <v>12.47</v>
      </c>
      <c r="F8" s="33">
        <v>12.47</v>
      </c>
      <c r="G8" s="33">
        <v>0</v>
      </c>
      <c r="H8" s="34">
        <f t="shared" ref="H8:H16" si="1">E8-F8-G8</f>
        <v>0</v>
      </c>
      <c r="I8" s="14">
        <v>17325</v>
      </c>
      <c r="J8" s="14">
        <f>15*12</f>
        <v>180</v>
      </c>
      <c r="K8" s="15">
        <f t="shared" si="0"/>
        <v>3118500</v>
      </c>
      <c r="L8" s="106" t="s">
        <v>114</v>
      </c>
      <c r="M8" s="3"/>
      <c r="N8" s="3"/>
    </row>
    <row r="9" spans="1:16" s="95" customFormat="1" ht="120.75">
      <c r="A9" s="88">
        <v>5</v>
      </c>
      <c r="B9" s="97" t="s">
        <v>12</v>
      </c>
      <c r="C9" s="102" t="s">
        <v>12</v>
      </c>
      <c r="D9" s="89" t="s">
        <v>86</v>
      </c>
      <c r="E9" s="90">
        <v>33.340000000000003</v>
      </c>
      <c r="F9" s="90">
        <v>33.340000000000003</v>
      </c>
      <c r="G9" s="90">
        <v>0</v>
      </c>
      <c r="H9" s="91">
        <f t="shared" si="1"/>
        <v>0</v>
      </c>
      <c r="I9" s="92">
        <v>13892</v>
      </c>
      <c r="J9" s="92">
        <f>20*12</f>
        <v>240</v>
      </c>
      <c r="K9" s="15">
        <f t="shared" si="0"/>
        <v>3334080</v>
      </c>
      <c r="L9" s="93" t="s">
        <v>115</v>
      </c>
      <c r="M9" s="94"/>
      <c r="N9" s="94"/>
    </row>
    <row r="10" spans="1:16" s="95" customFormat="1" ht="69">
      <c r="A10" s="88">
        <v>6</v>
      </c>
      <c r="B10" s="97" t="s">
        <v>3</v>
      </c>
      <c r="C10" s="102" t="s">
        <v>3</v>
      </c>
      <c r="D10" s="89" t="s">
        <v>22</v>
      </c>
      <c r="E10" s="90">
        <v>85</v>
      </c>
      <c r="F10" s="90">
        <v>8.86</v>
      </c>
      <c r="G10" s="90">
        <v>20</v>
      </c>
      <c r="H10" s="91">
        <f t="shared" si="1"/>
        <v>56.14</v>
      </c>
      <c r="I10" s="92">
        <v>2500000</v>
      </c>
      <c r="J10" s="92">
        <v>1</v>
      </c>
      <c r="K10" s="15">
        <f>I10*J10</f>
        <v>2500000</v>
      </c>
      <c r="L10" s="89" t="s">
        <v>87</v>
      </c>
      <c r="P10" s="96"/>
    </row>
    <row r="11" spans="1:16" s="95" customFormat="1" ht="138">
      <c r="A11" s="88">
        <v>7</v>
      </c>
      <c r="B11" s="97" t="s">
        <v>4</v>
      </c>
      <c r="C11" s="102" t="s">
        <v>4</v>
      </c>
      <c r="D11" s="89" t="s">
        <v>21</v>
      </c>
      <c r="E11" s="90">
        <v>10</v>
      </c>
      <c r="F11" s="90">
        <v>6.75</v>
      </c>
      <c r="G11" s="90">
        <v>3.25</v>
      </c>
      <c r="H11" s="90">
        <f t="shared" si="1"/>
        <v>0</v>
      </c>
      <c r="I11" s="92">
        <v>1500000</v>
      </c>
      <c r="J11" s="92">
        <v>1</v>
      </c>
      <c r="K11" s="15">
        <f t="shared" si="0"/>
        <v>1500000</v>
      </c>
      <c r="L11" s="107" t="s">
        <v>101</v>
      </c>
    </row>
    <row r="12" spans="1:16" ht="86.25">
      <c r="A12" s="11">
        <v>8</v>
      </c>
      <c r="B12" s="12" t="s">
        <v>104</v>
      </c>
      <c r="C12" s="12" t="s">
        <v>5</v>
      </c>
      <c r="D12" s="13" t="s">
        <v>13</v>
      </c>
      <c r="E12" s="33">
        <v>1600</v>
      </c>
      <c r="F12" s="33">
        <v>754.26</v>
      </c>
      <c r="G12" s="33">
        <f>E12-F12</f>
        <v>845.74</v>
      </c>
      <c r="H12" s="33">
        <f t="shared" si="1"/>
        <v>0</v>
      </c>
      <c r="I12" s="14">
        <v>2000</v>
      </c>
      <c r="J12" s="14">
        <v>85000</v>
      </c>
      <c r="K12" s="15">
        <f t="shared" si="0"/>
        <v>170000000</v>
      </c>
      <c r="L12" s="13" t="s">
        <v>100</v>
      </c>
    </row>
    <row r="13" spans="1:16" ht="69">
      <c r="A13" s="11">
        <v>9</v>
      </c>
      <c r="B13" s="12" t="s">
        <v>105</v>
      </c>
      <c r="C13" s="12" t="s">
        <v>6</v>
      </c>
      <c r="D13" s="13" t="s">
        <v>16</v>
      </c>
      <c r="E13" s="33">
        <v>44</v>
      </c>
      <c r="F13" s="33">
        <v>0</v>
      </c>
      <c r="G13" s="33">
        <v>0</v>
      </c>
      <c r="H13" s="33">
        <f t="shared" si="1"/>
        <v>44</v>
      </c>
      <c r="I13" s="14">
        <v>2000</v>
      </c>
      <c r="J13" s="14">
        <v>2250</v>
      </c>
      <c r="K13" s="15">
        <f t="shared" si="0"/>
        <v>4500000</v>
      </c>
      <c r="L13" s="13" t="s">
        <v>98</v>
      </c>
    </row>
    <row r="14" spans="1:16" ht="69">
      <c r="A14" s="11">
        <v>10</v>
      </c>
      <c r="B14" s="12" t="s">
        <v>106</v>
      </c>
      <c r="C14" s="12" t="s">
        <v>7</v>
      </c>
      <c r="D14" s="13" t="s">
        <v>17</v>
      </c>
      <c r="E14" s="33">
        <v>5</v>
      </c>
      <c r="F14" s="33">
        <v>0</v>
      </c>
      <c r="G14" s="33">
        <v>5</v>
      </c>
      <c r="H14" s="33">
        <f t="shared" si="1"/>
        <v>0</v>
      </c>
      <c r="I14" s="14">
        <v>2000</v>
      </c>
      <c r="J14" s="14">
        <v>500</v>
      </c>
      <c r="K14" s="15">
        <f t="shared" si="0"/>
        <v>1000000</v>
      </c>
      <c r="L14" s="13" t="s">
        <v>99</v>
      </c>
    </row>
    <row r="15" spans="1:16" ht="69">
      <c r="A15" s="11">
        <v>11</v>
      </c>
      <c r="B15" s="12" t="s">
        <v>107</v>
      </c>
      <c r="C15" s="12" t="s">
        <v>8</v>
      </c>
      <c r="D15" s="13" t="s">
        <v>18</v>
      </c>
      <c r="E15" s="33">
        <v>44</v>
      </c>
      <c r="F15" s="33">
        <v>0</v>
      </c>
      <c r="G15" s="33">
        <v>0</v>
      </c>
      <c r="H15" s="33">
        <f t="shared" si="1"/>
        <v>44</v>
      </c>
      <c r="I15" s="14">
        <v>2000</v>
      </c>
      <c r="J15" s="14">
        <v>500</v>
      </c>
      <c r="K15" s="15">
        <f t="shared" si="0"/>
        <v>1000000</v>
      </c>
      <c r="L15" s="13" t="s">
        <v>99</v>
      </c>
    </row>
    <row r="16" spans="1:16" ht="69">
      <c r="A16" s="11">
        <v>12</v>
      </c>
      <c r="B16" s="12" t="s">
        <v>108</v>
      </c>
      <c r="C16" s="12" t="s">
        <v>9</v>
      </c>
      <c r="D16" s="13" t="s">
        <v>19</v>
      </c>
      <c r="E16" s="33">
        <v>112.5</v>
      </c>
      <c r="F16" s="33">
        <v>0</v>
      </c>
      <c r="G16" s="33">
        <v>0</v>
      </c>
      <c r="H16" s="33">
        <f t="shared" si="1"/>
        <v>112.5</v>
      </c>
      <c r="I16" s="14">
        <v>7500</v>
      </c>
      <c r="J16" s="14">
        <v>1000</v>
      </c>
      <c r="K16" s="15">
        <f t="shared" si="0"/>
        <v>7500000</v>
      </c>
      <c r="L16" s="13" t="s">
        <v>97</v>
      </c>
    </row>
    <row r="17" spans="1:16" ht="69">
      <c r="A17" s="11">
        <v>13</v>
      </c>
      <c r="B17" s="12" t="s">
        <v>109</v>
      </c>
      <c r="C17" s="12" t="s">
        <v>10</v>
      </c>
      <c r="D17" s="13" t="s">
        <v>20</v>
      </c>
      <c r="E17" s="33">
        <v>10</v>
      </c>
      <c r="F17" s="33">
        <v>0</v>
      </c>
      <c r="G17" s="33">
        <v>0</v>
      </c>
      <c r="H17" s="33">
        <f>E17-F17-G17</f>
        <v>10</v>
      </c>
      <c r="I17" s="14">
        <v>10000</v>
      </c>
      <c r="J17" s="14">
        <v>50</v>
      </c>
      <c r="K17" s="15">
        <f t="shared" si="0"/>
        <v>500000</v>
      </c>
      <c r="L17" s="13" t="s">
        <v>96</v>
      </c>
    </row>
    <row r="18" spans="1:16" s="95" customFormat="1" ht="172.5">
      <c r="A18" s="88">
        <v>14</v>
      </c>
      <c r="B18" s="97" t="s">
        <v>24</v>
      </c>
      <c r="C18" s="102" t="s">
        <v>24</v>
      </c>
      <c r="D18" s="89" t="s">
        <v>15</v>
      </c>
      <c r="E18" s="90">
        <v>20</v>
      </c>
      <c r="F18" s="90">
        <v>8.34</v>
      </c>
      <c r="G18" s="90">
        <f>E18-F18</f>
        <v>11.66</v>
      </c>
      <c r="H18" s="90">
        <f>E18-F18-G18</f>
        <v>0</v>
      </c>
      <c r="I18" s="92">
        <v>2500000</v>
      </c>
      <c r="J18" s="92">
        <v>1</v>
      </c>
      <c r="K18" s="15">
        <f t="shared" si="0"/>
        <v>2500000</v>
      </c>
      <c r="L18" s="107" t="s">
        <v>85</v>
      </c>
    </row>
    <row r="19" spans="1:16" ht="103.5">
      <c r="A19" s="11">
        <v>15</v>
      </c>
      <c r="B19" s="97" t="s">
        <v>25</v>
      </c>
      <c r="C19" s="97" t="s">
        <v>25</v>
      </c>
      <c r="D19" s="13" t="s">
        <v>45</v>
      </c>
      <c r="E19" s="33">
        <v>18.72</v>
      </c>
      <c r="F19" s="33">
        <v>18.72</v>
      </c>
      <c r="G19" s="33">
        <v>0</v>
      </c>
      <c r="H19" s="33">
        <f>E19-F19-G19</f>
        <v>0</v>
      </c>
      <c r="I19" s="14">
        <v>12000</v>
      </c>
      <c r="J19" s="14">
        <f>13*12</f>
        <v>156</v>
      </c>
      <c r="K19" s="15">
        <f t="shared" si="0"/>
        <v>1872000</v>
      </c>
      <c r="L19" s="13" t="s">
        <v>116</v>
      </c>
    </row>
    <row r="20" spans="1:16" ht="69">
      <c r="A20" s="11">
        <v>16</v>
      </c>
      <c r="B20" s="98" t="s">
        <v>26</v>
      </c>
      <c r="C20" s="98" t="s">
        <v>26</v>
      </c>
      <c r="D20" s="32" t="s">
        <v>27</v>
      </c>
      <c r="E20" s="35">
        <v>4</v>
      </c>
      <c r="F20" s="35">
        <v>0</v>
      </c>
      <c r="G20" s="35">
        <v>4</v>
      </c>
      <c r="H20" s="35">
        <f>E20-F20-G20</f>
        <v>0</v>
      </c>
      <c r="I20" s="18">
        <v>200000</v>
      </c>
      <c r="J20" s="18">
        <v>2</v>
      </c>
      <c r="K20" s="15">
        <f t="shared" si="0"/>
        <v>400000</v>
      </c>
      <c r="L20" s="13" t="s">
        <v>117</v>
      </c>
    </row>
    <row r="21" spans="1:16" ht="51.75" customHeight="1">
      <c r="A21" s="11">
        <v>17</v>
      </c>
      <c r="B21" s="97" t="s">
        <v>24</v>
      </c>
      <c r="C21" s="97" t="s">
        <v>24</v>
      </c>
      <c r="D21" s="19" t="s">
        <v>40</v>
      </c>
      <c r="E21" s="37" t="s">
        <v>62</v>
      </c>
      <c r="F21" s="35"/>
      <c r="G21" s="35"/>
      <c r="H21" s="35"/>
      <c r="I21" s="14">
        <v>40500</v>
      </c>
      <c r="J21" s="14">
        <v>12</v>
      </c>
      <c r="K21" s="15">
        <f t="shared" si="0"/>
        <v>486000</v>
      </c>
      <c r="L21" s="118" t="s">
        <v>88</v>
      </c>
      <c r="P21"/>
    </row>
    <row r="22" spans="1:16" ht="34.5">
      <c r="A22" s="11">
        <v>18</v>
      </c>
      <c r="B22" s="97" t="s">
        <v>24</v>
      </c>
      <c r="C22" s="97" t="s">
        <v>24</v>
      </c>
      <c r="D22" s="19" t="s">
        <v>41</v>
      </c>
      <c r="E22" s="37" t="s">
        <v>62</v>
      </c>
      <c r="F22" s="35"/>
      <c r="G22" s="35"/>
      <c r="H22" s="35"/>
      <c r="I22" s="14">
        <v>16200</v>
      </c>
      <c r="J22" s="14">
        <v>12</v>
      </c>
      <c r="K22" s="15">
        <f t="shared" si="0"/>
        <v>194400</v>
      </c>
      <c r="L22" s="119"/>
    </row>
    <row r="23" spans="1:16" ht="34.5">
      <c r="A23" s="11">
        <v>19</v>
      </c>
      <c r="B23" s="97" t="s">
        <v>24</v>
      </c>
      <c r="C23" s="97" t="s">
        <v>24</v>
      </c>
      <c r="D23" s="19" t="s">
        <v>42</v>
      </c>
      <c r="E23" s="37" t="s">
        <v>62</v>
      </c>
      <c r="F23" s="35"/>
      <c r="G23" s="35"/>
      <c r="H23" s="35"/>
      <c r="I23" s="14">
        <v>15000</v>
      </c>
      <c r="J23" s="14">
        <v>12</v>
      </c>
      <c r="K23" s="15">
        <f t="shared" si="0"/>
        <v>180000</v>
      </c>
      <c r="L23" s="119"/>
    </row>
    <row r="24" spans="1:16" ht="34.5">
      <c r="A24" s="11">
        <v>20</v>
      </c>
      <c r="B24" s="97" t="s">
        <v>24</v>
      </c>
      <c r="C24" s="97" t="s">
        <v>24</v>
      </c>
      <c r="D24" s="19" t="s">
        <v>47</v>
      </c>
      <c r="E24" s="37" t="s">
        <v>62</v>
      </c>
      <c r="F24" s="35"/>
      <c r="G24" s="35"/>
      <c r="H24" s="35"/>
      <c r="I24" s="14">
        <v>12000</v>
      </c>
      <c r="J24" s="14">
        <v>12</v>
      </c>
      <c r="K24" s="15">
        <f t="shared" si="0"/>
        <v>144000</v>
      </c>
      <c r="L24" s="120"/>
    </row>
    <row r="25" spans="1:16" ht="69">
      <c r="A25" s="11">
        <v>21</v>
      </c>
      <c r="B25" s="99" t="s">
        <v>28</v>
      </c>
      <c r="C25" s="99" t="s">
        <v>28</v>
      </c>
      <c r="D25" s="21" t="s">
        <v>29</v>
      </c>
      <c r="E25" s="36">
        <v>0</v>
      </c>
      <c r="F25" s="36">
        <v>0</v>
      </c>
      <c r="G25" s="36">
        <v>0</v>
      </c>
      <c r="H25" s="36">
        <v>0</v>
      </c>
      <c r="I25" s="22">
        <v>280</v>
      </c>
      <c r="J25" s="22">
        <v>50000</v>
      </c>
      <c r="K25" s="23">
        <f t="shared" si="0"/>
        <v>14000000</v>
      </c>
      <c r="L25" s="13" t="s">
        <v>95</v>
      </c>
    </row>
    <row r="26" spans="1:16" ht="69">
      <c r="A26" s="11">
        <v>22</v>
      </c>
      <c r="B26" s="100" t="s">
        <v>30</v>
      </c>
      <c r="C26" s="100" t="s">
        <v>30</v>
      </c>
      <c r="D26" s="25" t="s">
        <v>31</v>
      </c>
      <c r="E26" s="36">
        <v>0</v>
      </c>
      <c r="F26" s="36">
        <v>0</v>
      </c>
      <c r="G26" s="36">
        <v>0</v>
      </c>
      <c r="H26" s="36">
        <v>0</v>
      </c>
      <c r="I26" s="22">
        <v>50000</v>
      </c>
      <c r="J26" s="22">
        <v>13</v>
      </c>
      <c r="K26" s="23">
        <f t="shared" si="0"/>
        <v>650000</v>
      </c>
      <c r="L26" s="28" t="s">
        <v>94</v>
      </c>
    </row>
    <row r="27" spans="1:16" ht="69">
      <c r="A27" s="11">
        <v>23</v>
      </c>
      <c r="B27" s="100" t="s">
        <v>32</v>
      </c>
      <c r="C27" s="100" t="s">
        <v>32</v>
      </c>
      <c r="D27" s="25" t="s">
        <v>52</v>
      </c>
      <c r="E27" s="36">
        <v>0</v>
      </c>
      <c r="F27" s="36">
        <v>0</v>
      </c>
      <c r="G27" s="36">
        <v>0</v>
      </c>
      <c r="H27" s="36">
        <v>0</v>
      </c>
      <c r="I27" s="22">
        <v>25000</v>
      </c>
      <c r="J27" s="22">
        <v>28</v>
      </c>
      <c r="K27" s="23">
        <f t="shared" si="0"/>
        <v>700000</v>
      </c>
      <c r="L27" s="28" t="s">
        <v>93</v>
      </c>
    </row>
    <row r="28" spans="1:16" ht="86.25">
      <c r="A28" s="11">
        <v>24</v>
      </c>
      <c r="B28" s="100" t="s">
        <v>33</v>
      </c>
      <c r="C28" s="100" t="s">
        <v>33</v>
      </c>
      <c r="D28" s="25" t="s">
        <v>34</v>
      </c>
      <c r="E28" s="36">
        <v>0</v>
      </c>
      <c r="F28" s="36">
        <v>0</v>
      </c>
      <c r="G28" s="36">
        <v>0</v>
      </c>
      <c r="H28" s="36">
        <v>0</v>
      </c>
      <c r="I28" s="22">
        <v>20000</v>
      </c>
      <c r="J28" s="22">
        <v>400</v>
      </c>
      <c r="K28" s="23">
        <f t="shared" si="0"/>
        <v>8000000</v>
      </c>
      <c r="L28" s="28" t="s">
        <v>92</v>
      </c>
    </row>
    <row r="29" spans="1:16" ht="69">
      <c r="A29" s="11">
        <v>25</v>
      </c>
      <c r="B29" s="100" t="s">
        <v>35</v>
      </c>
      <c r="C29" s="100" t="s">
        <v>35</v>
      </c>
      <c r="D29" s="25" t="s">
        <v>36</v>
      </c>
      <c r="E29" s="36">
        <v>0</v>
      </c>
      <c r="F29" s="36">
        <v>0</v>
      </c>
      <c r="G29" s="36">
        <v>0</v>
      </c>
      <c r="H29" s="36">
        <v>0</v>
      </c>
      <c r="I29" s="22">
        <v>4000000</v>
      </c>
      <c r="J29" s="22">
        <v>1</v>
      </c>
      <c r="K29" s="23">
        <f>I29*J29</f>
        <v>4000000</v>
      </c>
      <c r="L29" s="28" t="s">
        <v>89</v>
      </c>
    </row>
    <row r="30" spans="1:16" ht="103.5">
      <c r="A30" s="11">
        <v>26</v>
      </c>
      <c r="B30" s="100" t="s">
        <v>37</v>
      </c>
      <c r="C30" s="100" t="s">
        <v>37</v>
      </c>
      <c r="D30" s="26" t="s">
        <v>38</v>
      </c>
      <c r="E30" s="36">
        <v>0</v>
      </c>
      <c r="F30" s="36">
        <v>0</v>
      </c>
      <c r="G30" s="36">
        <v>0</v>
      </c>
      <c r="H30" s="36">
        <v>0</v>
      </c>
      <c r="I30" s="22">
        <v>30000</v>
      </c>
      <c r="J30" s="22">
        <v>52</v>
      </c>
      <c r="K30" s="23">
        <f t="shared" si="0"/>
        <v>1560000</v>
      </c>
      <c r="L30" s="108" t="s">
        <v>91</v>
      </c>
    </row>
    <row r="31" spans="1:16" ht="69">
      <c r="A31" s="11">
        <v>27</v>
      </c>
      <c r="B31" s="101">
        <v>17.100000000000001</v>
      </c>
      <c r="C31" s="101">
        <v>17.100000000000001</v>
      </c>
      <c r="D31" s="38" t="s">
        <v>39</v>
      </c>
      <c r="E31" s="36">
        <v>0</v>
      </c>
      <c r="F31" s="36">
        <v>0</v>
      </c>
      <c r="G31" s="36">
        <v>0</v>
      </c>
      <c r="H31" s="36">
        <v>0</v>
      </c>
      <c r="I31" s="1">
        <v>200</v>
      </c>
      <c r="J31" s="1">
        <v>200000</v>
      </c>
      <c r="K31" s="23">
        <f t="shared" si="0"/>
        <v>40000000</v>
      </c>
      <c r="L31" s="28" t="s">
        <v>90</v>
      </c>
    </row>
    <row r="32" spans="1:16" ht="33.6" customHeight="1">
      <c r="A32" s="109" t="s">
        <v>48</v>
      </c>
      <c r="B32" s="110"/>
      <c r="C32" s="110"/>
      <c r="D32" s="110"/>
      <c r="E32" s="40">
        <f>SUM(E5:E31)</f>
        <v>7289.0300000000007</v>
      </c>
      <c r="F32" s="40">
        <f t="shared" ref="F32:H32" si="2">SUM(F5:F31)</f>
        <v>3478.1699999999996</v>
      </c>
      <c r="G32" s="40">
        <f t="shared" si="2"/>
        <v>2078.6799999999998</v>
      </c>
      <c r="H32" s="40">
        <f t="shared" si="2"/>
        <v>1732.18</v>
      </c>
      <c r="I32" s="39"/>
      <c r="J32" s="39"/>
      <c r="K32" s="27">
        <f>SUM(K5:K31)</f>
        <v>922238980</v>
      </c>
      <c r="L32" s="17"/>
    </row>
  </sheetData>
  <mergeCells count="10">
    <mergeCell ref="A32:D32"/>
    <mergeCell ref="I3:L3"/>
    <mergeCell ref="A1:L1"/>
    <mergeCell ref="A2:L2"/>
    <mergeCell ref="A3:A4"/>
    <mergeCell ref="C3:C4"/>
    <mergeCell ref="D3:D4"/>
    <mergeCell ref="E3:H3"/>
    <mergeCell ref="B3:B4"/>
    <mergeCell ref="L21:L24"/>
  </mergeCells>
  <pageMargins left="0.70866141732283472" right="0.70866141732283472" top="0.74803149606299213" bottom="0.74803149606299213" header="0.31496062992125984" footer="0.31496062992125984"/>
  <pageSetup paperSize="5" scale="69" orientation="landscape" r:id="rId1"/>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U31"/>
  <sheetViews>
    <sheetView zoomScaleNormal="100" workbookViewId="0">
      <selection activeCell="E34" sqref="E34"/>
    </sheetView>
  </sheetViews>
  <sheetFormatPr defaultColWidth="9.140625" defaultRowHeight="17.25"/>
  <cols>
    <col min="1" max="1" width="6.5703125" style="45" customWidth="1"/>
    <col min="2" max="2" width="15.42578125" style="46" customWidth="1"/>
    <col min="3" max="3" width="35.5703125" style="45" customWidth="1"/>
    <col min="4" max="4" width="16.7109375" style="50" customWidth="1"/>
    <col min="5" max="5" width="12.42578125" style="45" customWidth="1"/>
    <col min="6" max="6" width="10.42578125" style="45" bestFit="1" customWidth="1"/>
    <col min="7" max="7" width="11.7109375" style="45" customWidth="1"/>
    <col min="8" max="8" width="12" style="45" customWidth="1"/>
    <col min="9" max="9" width="12.7109375" style="45" customWidth="1"/>
    <col min="10" max="10" width="10.42578125" style="45" bestFit="1" customWidth="1"/>
    <col min="11" max="11" width="12.28515625" style="45" customWidth="1"/>
    <col min="12" max="12" width="12.42578125" style="45" customWidth="1"/>
    <col min="13" max="16" width="10.42578125" style="45" bestFit="1" customWidth="1"/>
    <col min="17" max="17" width="11.5703125" style="45" customWidth="1"/>
    <col min="18" max="18" width="11.28515625" style="45" customWidth="1"/>
    <col min="19" max="19" width="13.140625" style="45" customWidth="1"/>
    <col min="20" max="20" width="9.140625" style="45"/>
    <col min="21" max="21" width="10.28515625" style="45" bestFit="1" customWidth="1"/>
    <col min="22" max="16384" width="9.140625" style="45"/>
  </cols>
  <sheetData>
    <row r="1" spans="1:19" ht="30.75" customHeight="1">
      <c r="A1" s="114" t="s">
        <v>82</v>
      </c>
      <c r="B1" s="114"/>
      <c r="C1" s="114"/>
      <c r="D1" s="114"/>
      <c r="E1" s="114"/>
      <c r="F1" s="114"/>
      <c r="G1" s="114"/>
      <c r="H1" s="114"/>
      <c r="I1" s="114"/>
      <c r="J1" s="114"/>
      <c r="K1" s="114"/>
      <c r="L1" s="114"/>
      <c r="M1" s="114"/>
      <c r="N1" s="114"/>
      <c r="O1" s="114"/>
      <c r="P1" s="114"/>
      <c r="Q1" s="114"/>
      <c r="R1" s="114"/>
      <c r="S1" s="114"/>
    </row>
    <row r="2" spans="1:19" ht="29.25" customHeight="1">
      <c r="A2" s="115" t="s">
        <v>83</v>
      </c>
      <c r="B2" s="115"/>
      <c r="C2" s="115"/>
      <c r="D2" s="115"/>
      <c r="E2" s="115"/>
      <c r="F2" s="115"/>
      <c r="G2" s="115"/>
      <c r="H2" s="115"/>
      <c r="I2" s="115"/>
      <c r="J2" s="115"/>
      <c r="K2" s="115"/>
      <c r="L2" s="115"/>
      <c r="M2" s="115"/>
      <c r="N2" s="115"/>
      <c r="O2" s="115"/>
      <c r="P2" s="115"/>
      <c r="Q2" s="115"/>
      <c r="R2" s="115"/>
      <c r="S2" s="58"/>
    </row>
    <row r="3" spans="1:19" ht="51.75">
      <c r="A3" s="30" t="s">
        <v>51</v>
      </c>
      <c r="B3" s="30" t="s">
        <v>50</v>
      </c>
      <c r="C3" s="10" t="s">
        <v>64</v>
      </c>
      <c r="D3" s="49" t="s">
        <v>80</v>
      </c>
      <c r="E3" s="31" t="s">
        <v>66</v>
      </c>
      <c r="F3" s="31" t="s">
        <v>67</v>
      </c>
      <c r="G3" s="31" t="s">
        <v>68</v>
      </c>
      <c r="H3" s="31" t="s">
        <v>69</v>
      </c>
      <c r="I3" s="51" t="s">
        <v>81</v>
      </c>
      <c r="J3" s="31" t="s">
        <v>70</v>
      </c>
      <c r="K3" s="31" t="s">
        <v>71</v>
      </c>
      <c r="L3" s="31" t="s">
        <v>72</v>
      </c>
      <c r="M3" s="31" t="s">
        <v>73</v>
      </c>
      <c r="N3" s="31" t="s">
        <v>74</v>
      </c>
      <c r="O3" s="31" t="s">
        <v>75</v>
      </c>
      <c r="P3" s="31" t="s">
        <v>76</v>
      </c>
      <c r="Q3" s="31" t="s">
        <v>77</v>
      </c>
      <c r="R3" s="31" t="s">
        <v>78</v>
      </c>
      <c r="S3" s="31" t="s">
        <v>44</v>
      </c>
    </row>
    <row r="4" spans="1:19" ht="147" customHeight="1">
      <c r="A4" s="11">
        <v>1</v>
      </c>
      <c r="B4" s="12" t="s">
        <v>0</v>
      </c>
      <c r="C4" s="41" t="s">
        <v>63</v>
      </c>
      <c r="D4" s="53">
        <f>'District wise Traget Distributi'!D4*0.02</f>
        <v>131</v>
      </c>
      <c r="E4" s="48">
        <f>'District wise Traget Distributi'!E4*0.02</f>
        <v>6.42</v>
      </c>
      <c r="F4" s="48">
        <f>'District wise Traget Distributi'!F4*0.02</f>
        <v>7.1760000000000002</v>
      </c>
      <c r="G4" s="48">
        <f>'District wise Traget Distributi'!G4*0.02</f>
        <v>13.832000000000001</v>
      </c>
      <c r="H4" s="48">
        <f>'District wise Traget Distributi'!H4*0.02</f>
        <v>12.56</v>
      </c>
      <c r="I4" s="48">
        <f>'District wise Traget Distributi'!I4*0.02</f>
        <v>9.36</v>
      </c>
      <c r="J4" s="48">
        <f>'District wise Traget Distributi'!J4*0.02</f>
        <v>10.98</v>
      </c>
      <c r="K4" s="48">
        <f>'District wise Traget Distributi'!K4*0.02</f>
        <v>11.96</v>
      </c>
      <c r="L4" s="48">
        <f>'District wise Traget Distributi'!L4*0.02</f>
        <v>8.3800000000000008</v>
      </c>
      <c r="M4" s="48">
        <f>'District wise Traget Distributi'!M4*0.02</f>
        <v>7.34</v>
      </c>
      <c r="N4" s="48">
        <f>'District wise Traget Distributi'!N4*0.02</f>
        <v>10.32</v>
      </c>
      <c r="O4" s="48">
        <f>'District wise Traget Distributi'!O4*0.02</f>
        <v>9.2560000000000002</v>
      </c>
      <c r="P4" s="48">
        <f>'District wise Traget Distributi'!P4*0.02</f>
        <v>10.16</v>
      </c>
      <c r="Q4" s="48">
        <f>'District wise Traget Distributi'!Q4*0.02</f>
        <v>13.26</v>
      </c>
      <c r="R4" s="48">
        <v>0</v>
      </c>
      <c r="S4" s="48">
        <f>SUM(E4:R4)</f>
        <v>131.00399999999999</v>
      </c>
    </row>
    <row r="5" spans="1:19" ht="45.75" customHeight="1">
      <c r="A5" s="11">
        <v>2</v>
      </c>
      <c r="B5" s="12" t="s">
        <v>1</v>
      </c>
      <c r="C5" s="42" t="s">
        <v>23</v>
      </c>
      <c r="D5" s="54">
        <f>'District wise Traget Distributi'!D5*0.0028</f>
        <v>6020</v>
      </c>
      <c r="E5" s="54">
        <f>'District wise Traget Distributi'!E5*0.0028</f>
        <v>316.68</v>
      </c>
      <c r="F5" s="54">
        <f>'District wise Traget Distributi'!F5*0.0028</f>
        <v>325.38240000000002</v>
      </c>
      <c r="G5" s="54">
        <f>'District wise Traget Distributi'!G5*0.0028</f>
        <v>516.08479999999997</v>
      </c>
      <c r="H5" s="54">
        <f>'District wise Traget Distributi'!H5*0.0028</f>
        <v>621.73720000000003</v>
      </c>
      <c r="I5" s="54">
        <f>'District wise Traget Distributi'!I5*0.0028</f>
        <v>472.01279999999997</v>
      </c>
      <c r="J5" s="54">
        <f>'District wise Traget Distributi'!J5*0.0028</f>
        <v>493.37399999999997</v>
      </c>
      <c r="K5" s="54">
        <f>'District wise Traget Distributi'!K5*0.0028</f>
        <v>586.47400000000005</v>
      </c>
      <c r="L5" s="54">
        <f>'District wise Traget Distributi'!L5*0.0028</f>
        <v>414.93200000000002</v>
      </c>
      <c r="M5" s="54">
        <f>'District wise Traget Distributi'!M5*0.0028</f>
        <v>336.02800000000002</v>
      </c>
      <c r="N5" s="54">
        <f>'District wise Traget Distributi'!N5*0.0028</f>
        <v>473.97559999999999</v>
      </c>
      <c r="O5" s="54">
        <f>'District wise Traget Distributi'!O5*0.0028</f>
        <v>393.52600000000001</v>
      </c>
      <c r="P5" s="54">
        <f>'District wise Traget Distributi'!P5*0.0028</f>
        <v>498.274</v>
      </c>
      <c r="Q5" s="54">
        <f>'District wise Traget Distributi'!Q5*0.0028</f>
        <v>571.51919999999996</v>
      </c>
      <c r="R5" s="54">
        <v>0</v>
      </c>
      <c r="S5" s="48">
        <f t="shared" ref="S5:S30" si="0">SUM(E5:R5)</f>
        <v>6020</v>
      </c>
    </row>
    <row r="6" spans="1:19" ht="86.25">
      <c r="A6" s="11">
        <v>3</v>
      </c>
      <c r="B6" s="12" t="s">
        <v>2</v>
      </c>
      <c r="C6" s="41" t="s">
        <v>14</v>
      </c>
      <c r="D6" s="53">
        <f>'District wise Traget Distributi'!D6*0.01</f>
        <v>375</v>
      </c>
      <c r="E6" s="53">
        <f>'District wise Traget Distributi'!E6*0.01</f>
        <v>10</v>
      </c>
      <c r="F6" s="53">
        <f>'District wise Traget Distributi'!F6*0.01</f>
        <v>10.062000000000001</v>
      </c>
      <c r="G6" s="53">
        <f>'District wise Traget Distributi'!G6*0.01</f>
        <v>88.984999999999999</v>
      </c>
      <c r="H6" s="53">
        <f>'District wise Traget Distributi'!H6*0.01</f>
        <v>14.950000000000001</v>
      </c>
      <c r="I6" s="53">
        <f>'District wise Traget Distributi'!I6*0.01</f>
        <v>22.95</v>
      </c>
      <c r="J6" s="53">
        <f>'District wise Traget Distributi'!J6*0.01</f>
        <v>30.400000000000002</v>
      </c>
      <c r="K6" s="53">
        <f>'District wise Traget Distributi'!K6*0.01</f>
        <v>15.84</v>
      </c>
      <c r="L6" s="53">
        <f>'District wise Traget Distributi'!L6*0.01</f>
        <v>10.220000000000001</v>
      </c>
      <c r="M6" s="53">
        <f>'District wise Traget Distributi'!M6*0.01</f>
        <v>14.39</v>
      </c>
      <c r="N6" s="53">
        <f>'District wise Traget Distributi'!N6*0.01</f>
        <v>57.19</v>
      </c>
      <c r="O6" s="53">
        <f>'District wise Traget Distributi'!O6*0.01</f>
        <v>25.791999999999998</v>
      </c>
      <c r="P6" s="53">
        <f>'District wise Traget Distributi'!P6*0.01</f>
        <v>18.190000000000001</v>
      </c>
      <c r="Q6" s="53">
        <f>'District wise Traget Distributi'!Q6*0.01</f>
        <v>56.03</v>
      </c>
      <c r="R6" s="53">
        <v>0</v>
      </c>
      <c r="S6" s="48">
        <f t="shared" si="0"/>
        <v>374.99900000000002</v>
      </c>
    </row>
    <row r="7" spans="1:19" ht="33" customHeight="1">
      <c r="A7" s="11">
        <v>4</v>
      </c>
      <c r="B7" s="12" t="s">
        <v>11</v>
      </c>
      <c r="C7" s="41" t="s">
        <v>54</v>
      </c>
      <c r="D7" s="53">
        <v>31.184999999999999</v>
      </c>
      <c r="E7" s="48">
        <v>2.0790000000000002</v>
      </c>
      <c r="F7" s="48">
        <v>2.0790000000000002</v>
      </c>
      <c r="G7" s="48">
        <f>2.079*2</f>
        <v>4.1580000000000004</v>
      </c>
      <c r="H7" s="48">
        <v>2.0790000000000002</v>
      </c>
      <c r="I7" s="48">
        <v>2.0790000000000002</v>
      </c>
      <c r="J7" s="48">
        <v>2.0790000000000002</v>
      </c>
      <c r="K7" s="48">
        <v>2.0790000000000002</v>
      </c>
      <c r="L7" s="48">
        <v>2.0790000000000002</v>
      </c>
      <c r="M7" s="48">
        <v>2.0790000000000002</v>
      </c>
      <c r="N7" s="48">
        <v>2.0790000000000002</v>
      </c>
      <c r="O7" s="48">
        <v>2.0790000000000002</v>
      </c>
      <c r="P7" s="48">
        <v>2.0790000000000002</v>
      </c>
      <c r="Q7" s="48">
        <f>2.079*2</f>
        <v>4.1580000000000004</v>
      </c>
      <c r="R7" s="48">
        <v>0</v>
      </c>
      <c r="S7" s="48">
        <f t="shared" si="0"/>
        <v>31.185000000000006</v>
      </c>
    </row>
    <row r="8" spans="1:19" ht="69">
      <c r="A8" s="11">
        <v>5</v>
      </c>
      <c r="B8" s="12" t="s">
        <v>12</v>
      </c>
      <c r="C8" s="41" t="s">
        <v>46</v>
      </c>
      <c r="D8" s="53">
        <f>'District wise Traget Distributi'!D8*0.13892*12</f>
        <v>33.340799999999994</v>
      </c>
      <c r="E8" s="53">
        <f>'District wise Traget Distributi'!E8*0.13892*12</f>
        <v>3.3340799999999997</v>
      </c>
      <c r="F8" s="53">
        <f>'District wise Traget Distributi'!F8*0.13892*12</f>
        <v>0</v>
      </c>
      <c r="G8" s="53">
        <f>'District wise Traget Distributi'!G8*0.13892*12</f>
        <v>10.002239999999999</v>
      </c>
      <c r="H8" s="53">
        <f>'District wise Traget Distributi'!H8*0.13892*12</f>
        <v>5.0011199999999993</v>
      </c>
      <c r="I8" s="53">
        <f>'District wise Traget Distributi'!I8*0.13892*12</f>
        <v>3.3340799999999997</v>
      </c>
      <c r="J8" s="53">
        <f>'District wise Traget Distributi'!J8*0.13892*12</f>
        <v>0</v>
      </c>
      <c r="K8" s="53">
        <f>'District wise Traget Distributi'!K8*0.13892*12</f>
        <v>1.6670399999999999</v>
      </c>
      <c r="L8" s="53">
        <f>'District wise Traget Distributi'!L8*0.13892*12</f>
        <v>0</v>
      </c>
      <c r="M8" s="53">
        <f>'District wise Traget Distributi'!M8*0.13892*12</f>
        <v>3.3340799999999997</v>
      </c>
      <c r="N8" s="53">
        <f>'District wise Traget Distributi'!N8*0.13892*12</f>
        <v>3.3340799999999997</v>
      </c>
      <c r="O8" s="53">
        <f>'District wise Traget Distributi'!O8*0.13892*12</f>
        <v>0</v>
      </c>
      <c r="P8" s="53">
        <f>'District wise Traget Distributi'!P8*0.13892*12</f>
        <v>1.6670399999999999</v>
      </c>
      <c r="Q8" s="53">
        <f>'District wise Traget Distributi'!Q8*0.13892*12</f>
        <v>1.6670399999999999</v>
      </c>
      <c r="R8" s="53">
        <v>0</v>
      </c>
      <c r="S8" s="48">
        <f t="shared" si="0"/>
        <v>33.340799999999994</v>
      </c>
    </row>
    <row r="9" spans="1:19" ht="34.5">
      <c r="A9" s="11">
        <v>6</v>
      </c>
      <c r="B9" s="12" t="s">
        <v>3</v>
      </c>
      <c r="C9" s="41" t="s">
        <v>22</v>
      </c>
      <c r="D9" s="53">
        <v>25</v>
      </c>
      <c r="E9" s="48">
        <v>0</v>
      </c>
      <c r="F9" s="48">
        <v>0</v>
      </c>
      <c r="G9" s="48">
        <v>0</v>
      </c>
      <c r="H9" s="48">
        <v>0</v>
      </c>
      <c r="I9" s="48">
        <v>0</v>
      </c>
      <c r="J9" s="48">
        <v>0</v>
      </c>
      <c r="K9" s="48">
        <v>0</v>
      </c>
      <c r="L9" s="48">
        <v>0</v>
      </c>
      <c r="M9" s="48">
        <v>0</v>
      </c>
      <c r="N9" s="48">
        <v>0</v>
      </c>
      <c r="O9" s="48">
        <v>0</v>
      </c>
      <c r="P9" s="48">
        <v>0</v>
      </c>
      <c r="Q9" s="48">
        <v>0</v>
      </c>
      <c r="R9" s="48">
        <v>25</v>
      </c>
      <c r="S9" s="48">
        <f>SUM(E9:R9)</f>
        <v>25</v>
      </c>
    </row>
    <row r="10" spans="1:19" ht="51.75">
      <c r="A10" s="11">
        <v>7</v>
      </c>
      <c r="B10" s="12" t="s">
        <v>4</v>
      </c>
      <c r="C10" s="41" t="s">
        <v>21</v>
      </c>
      <c r="D10" s="53">
        <v>15</v>
      </c>
      <c r="E10" s="53">
        <f>'District wise Traget Distributi'!E9*0.0001</f>
        <v>0.85000000000000009</v>
      </c>
      <c r="F10" s="53">
        <f>'District wise Traget Distributi'!F9*0.0001</f>
        <v>0.70000000000000007</v>
      </c>
      <c r="G10" s="53">
        <f>'District wise Traget Distributi'!G9*0.0001</f>
        <v>1.2</v>
      </c>
      <c r="H10" s="53">
        <f>'District wise Traget Distributi'!H9*0.0001</f>
        <v>1.4000000000000001</v>
      </c>
      <c r="I10" s="53">
        <f>'District wise Traget Distributi'!I9*0.0001</f>
        <v>1.1000000000000001</v>
      </c>
      <c r="J10" s="53">
        <f>'District wise Traget Distributi'!J9*0.0001</f>
        <v>1.1500000000000001</v>
      </c>
      <c r="K10" s="53">
        <f>'District wise Traget Distributi'!K9*0.0001</f>
        <v>1.2</v>
      </c>
      <c r="L10" s="53">
        <f>'District wise Traget Distributi'!L9*0.0001</f>
        <v>0.95000000000000007</v>
      </c>
      <c r="M10" s="53">
        <f>'District wise Traget Distributi'!M9*0.0001</f>
        <v>0.85000000000000009</v>
      </c>
      <c r="N10" s="53">
        <f>'District wise Traget Distributi'!N9*0.0001</f>
        <v>1.1500000000000001</v>
      </c>
      <c r="O10" s="53">
        <f>'District wise Traget Distributi'!O9*0.0001</f>
        <v>0.8</v>
      </c>
      <c r="P10" s="53">
        <f>'District wise Traget Distributi'!P9*0.0001</f>
        <v>1.1000000000000001</v>
      </c>
      <c r="Q10" s="53">
        <f>'District wise Traget Distributi'!Q9*0.0001</f>
        <v>1.05</v>
      </c>
      <c r="R10" s="53">
        <v>1.5</v>
      </c>
      <c r="S10" s="48">
        <f t="shared" si="0"/>
        <v>15.000000000000002</v>
      </c>
    </row>
    <row r="11" spans="1:19" ht="68.25" customHeight="1">
      <c r="A11" s="11">
        <v>8</v>
      </c>
      <c r="B11" s="12" t="s">
        <v>5</v>
      </c>
      <c r="C11" s="41" t="s">
        <v>13</v>
      </c>
      <c r="D11" s="53">
        <f>'District wise Traget Distributi'!D10*0.02</f>
        <v>1700</v>
      </c>
      <c r="E11" s="53">
        <f>'District wise Traget Distributi'!E10*0.02</f>
        <v>118</v>
      </c>
      <c r="F11" s="53">
        <f>'District wise Traget Distributi'!F10*0.02</f>
        <v>177</v>
      </c>
      <c r="G11" s="53">
        <f>'District wise Traget Distributi'!G10*0.02</f>
        <v>182</v>
      </c>
      <c r="H11" s="53">
        <f>'District wise Traget Distributi'!H10*0.02</f>
        <v>91</v>
      </c>
      <c r="I11" s="53">
        <f>'District wise Traget Distributi'!I10*0.02</f>
        <v>120</v>
      </c>
      <c r="J11" s="53">
        <f>'District wise Traget Distributi'!J10*0.02</f>
        <v>164</v>
      </c>
      <c r="K11" s="53">
        <f>'District wise Traget Distributi'!K10*0.02</f>
        <v>246</v>
      </c>
      <c r="L11" s="53">
        <f>'District wise Traget Distributi'!L10*0.02</f>
        <v>95</v>
      </c>
      <c r="M11" s="53">
        <f>'District wise Traget Distributi'!M10*0.02</f>
        <v>72</v>
      </c>
      <c r="N11" s="53">
        <f>'District wise Traget Distributi'!N10*0.02</f>
        <v>68</v>
      </c>
      <c r="O11" s="53">
        <f>'District wise Traget Distributi'!O10*0.02</f>
        <v>54</v>
      </c>
      <c r="P11" s="53">
        <f>'District wise Traget Distributi'!P10*0.02</f>
        <v>264</v>
      </c>
      <c r="Q11" s="53">
        <f>'District wise Traget Distributi'!Q10*0.02</f>
        <v>49</v>
      </c>
      <c r="R11" s="53">
        <v>0</v>
      </c>
      <c r="S11" s="48">
        <f t="shared" si="0"/>
        <v>1700</v>
      </c>
    </row>
    <row r="12" spans="1:19" ht="38.25" customHeight="1">
      <c r="A12" s="11">
        <v>9</v>
      </c>
      <c r="B12" s="12" t="s">
        <v>6</v>
      </c>
      <c r="C12" s="41" t="s">
        <v>16</v>
      </c>
      <c r="D12" s="53">
        <f>'District wise Traget Distributi'!D11*0.02</f>
        <v>45</v>
      </c>
      <c r="E12" s="53">
        <f>'District wise Traget Distributi'!E11*0.02</f>
        <v>1.5</v>
      </c>
      <c r="F12" s="53">
        <f>'District wise Traget Distributi'!F11*0.02</f>
        <v>1.5</v>
      </c>
      <c r="G12" s="53">
        <f>'District wise Traget Distributi'!G11*0.02</f>
        <v>10</v>
      </c>
      <c r="H12" s="53">
        <f>'District wise Traget Distributi'!H11*0.02</f>
        <v>2</v>
      </c>
      <c r="I12" s="53">
        <f>'District wise Traget Distributi'!I11*0.02</f>
        <v>1.5</v>
      </c>
      <c r="J12" s="53">
        <f>'District wise Traget Distributi'!J11*0.02</f>
        <v>1.5</v>
      </c>
      <c r="K12" s="53">
        <f>'District wise Traget Distributi'!K11*0.02</f>
        <v>10</v>
      </c>
      <c r="L12" s="53">
        <f>'District wise Traget Distributi'!L11*0.02</f>
        <v>1.5</v>
      </c>
      <c r="M12" s="53">
        <f>'District wise Traget Distributi'!M11*0.02</f>
        <v>1.5</v>
      </c>
      <c r="N12" s="53">
        <f>'District wise Traget Distributi'!N11*0.02</f>
        <v>1.5</v>
      </c>
      <c r="O12" s="53">
        <f>'District wise Traget Distributi'!O11*0.02</f>
        <v>1.5</v>
      </c>
      <c r="P12" s="53">
        <f>'District wise Traget Distributi'!P11*0.02</f>
        <v>1.5</v>
      </c>
      <c r="Q12" s="53">
        <f>'District wise Traget Distributi'!Q11*0.02</f>
        <v>9.5</v>
      </c>
      <c r="R12" s="53">
        <v>0</v>
      </c>
      <c r="S12" s="48">
        <f t="shared" si="0"/>
        <v>45</v>
      </c>
    </row>
    <row r="13" spans="1:19" ht="39.75" customHeight="1">
      <c r="A13" s="11">
        <v>10</v>
      </c>
      <c r="B13" s="12" t="s">
        <v>7</v>
      </c>
      <c r="C13" s="41" t="s">
        <v>17</v>
      </c>
      <c r="D13" s="53">
        <f>'District wise Traget Distributi'!D12*0.02</f>
        <v>10</v>
      </c>
      <c r="E13" s="53">
        <f>'District wise Traget Distributi'!E12*0.02</f>
        <v>0.4</v>
      </c>
      <c r="F13" s="53">
        <f>'District wise Traget Distributi'!F12*0.02</f>
        <v>0.4</v>
      </c>
      <c r="G13" s="53">
        <f>'District wise Traget Distributi'!G12*0.02</f>
        <v>1</v>
      </c>
      <c r="H13" s="53">
        <f>'District wise Traget Distributi'!H12*0.02</f>
        <v>0.4</v>
      </c>
      <c r="I13" s="53">
        <f>'District wise Traget Distributi'!I12*0.02</f>
        <v>0.4</v>
      </c>
      <c r="J13" s="53">
        <f>'District wise Traget Distributi'!J12*0.02</f>
        <v>0.4</v>
      </c>
      <c r="K13" s="53">
        <f>'District wise Traget Distributi'!K12*0.02</f>
        <v>3.2</v>
      </c>
      <c r="L13" s="53">
        <f>'District wise Traget Distributi'!L12*0.02</f>
        <v>0.4</v>
      </c>
      <c r="M13" s="53">
        <f>'District wise Traget Distributi'!M12*0.02</f>
        <v>0.4</v>
      </c>
      <c r="N13" s="53">
        <f>'District wise Traget Distributi'!N12*0.02</f>
        <v>1</v>
      </c>
      <c r="O13" s="53">
        <f>'District wise Traget Distributi'!O12*0.02</f>
        <v>0.4</v>
      </c>
      <c r="P13" s="53">
        <f>'District wise Traget Distributi'!P12*0.02</f>
        <v>0.6</v>
      </c>
      <c r="Q13" s="53">
        <f>'District wise Traget Distributi'!Q12*0.02</f>
        <v>1</v>
      </c>
      <c r="R13" s="53">
        <v>0</v>
      </c>
      <c r="S13" s="48">
        <f t="shared" si="0"/>
        <v>10</v>
      </c>
    </row>
    <row r="14" spans="1:19" ht="24.75" customHeight="1">
      <c r="A14" s="11">
        <v>11</v>
      </c>
      <c r="B14" s="12" t="s">
        <v>8</v>
      </c>
      <c r="C14" s="41" t="s">
        <v>18</v>
      </c>
      <c r="D14" s="53">
        <f>'District wise Traget Distributi'!D13*0.02</f>
        <v>10</v>
      </c>
      <c r="E14" s="53">
        <f>'District wise Traget Distributi'!E13*0.02</f>
        <v>0.4</v>
      </c>
      <c r="F14" s="53">
        <f>'District wise Traget Distributi'!F13*0.02</f>
        <v>0.4</v>
      </c>
      <c r="G14" s="53">
        <f>'District wise Traget Distributi'!G13*0.02</f>
        <v>1</v>
      </c>
      <c r="H14" s="53">
        <f>'District wise Traget Distributi'!H13*0.02</f>
        <v>0.4</v>
      </c>
      <c r="I14" s="53">
        <f>'District wise Traget Distributi'!I13*0.02</f>
        <v>0.4</v>
      </c>
      <c r="J14" s="53">
        <f>'District wise Traget Distributi'!J13*0.02</f>
        <v>0.4</v>
      </c>
      <c r="K14" s="53">
        <f>'District wise Traget Distributi'!K13*0.02</f>
        <v>3.2</v>
      </c>
      <c r="L14" s="53">
        <f>'District wise Traget Distributi'!L13*0.02</f>
        <v>0.4</v>
      </c>
      <c r="M14" s="53">
        <f>'District wise Traget Distributi'!M13*0.02</f>
        <v>0.4</v>
      </c>
      <c r="N14" s="53">
        <f>'District wise Traget Distributi'!N13*0.02</f>
        <v>1</v>
      </c>
      <c r="O14" s="53">
        <f>'District wise Traget Distributi'!O13*0.02</f>
        <v>0.4</v>
      </c>
      <c r="P14" s="53">
        <f>'District wise Traget Distributi'!P13*0.02</f>
        <v>0.6</v>
      </c>
      <c r="Q14" s="53">
        <f>'District wise Traget Distributi'!Q13*0.02</f>
        <v>1</v>
      </c>
      <c r="R14" s="53"/>
      <c r="S14" s="48">
        <f t="shared" si="0"/>
        <v>10</v>
      </c>
    </row>
    <row r="15" spans="1:19" ht="24.75" customHeight="1">
      <c r="A15" s="11">
        <v>12</v>
      </c>
      <c r="B15" s="12" t="s">
        <v>9</v>
      </c>
      <c r="C15" s="41" t="s">
        <v>19</v>
      </c>
      <c r="D15" s="53">
        <f>'District wise Traget Distributi'!D14*0.075</f>
        <v>75</v>
      </c>
      <c r="E15" s="53">
        <f>'District wise Traget Distributi'!E14*0.075</f>
        <v>3</v>
      </c>
      <c r="F15" s="53">
        <f>'District wise Traget Distributi'!F14*0.075</f>
        <v>3</v>
      </c>
      <c r="G15" s="53">
        <f>'District wise Traget Distributi'!G14*0.075</f>
        <v>11.25</v>
      </c>
      <c r="H15" s="53">
        <f>'District wise Traget Distributi'!H14*0.075</f>
        <v>3.75</v>
      </c>
      <c r="I15" s="53">
        <f>'District wise Traget Distributi'!I14*0.075</f>
        <v>3.75</v>
      </c>
      <c r="J15" s="53">
        <f>'District wise Traget Distributi'!J14*0.075</f>
        <v>3.75</v>
      </c>
      <c r="K15" s="53">
        <f>'District wise Traget Distributi'!K14*0.075</f>
        <v>18.75</v>
      </c>
      <c r="L15" s="53">
        <f>'District wise Traget Distributi'!L14*0.075</f>
        <v>3</v>
      </c>
      <c r="M15" s="53">
        <f>'District wise Traget Distributi'!M14*0.075</f>
        <v>3</v>
      </c>
      <c r="N15" s="53">
        <f>'District wise Traget Distributi'!N14*0.075</f>
        <v>3</v>
      </c>
      <c r="O15" s="53">
        <f>'District wise Traget Distributi'!O14*0.075</f>
        <v>3.75</v>
      </c>
      <c r="P15" s="53">
        <f>'District wise Traget Distributi'!P14*0.075</f>
        <v>3.75</v>
      </c>
      <c r="Q15" s="53">
        <f>'District wise Traget Distributi'!Q14*0.075</f>
        <v>11.25</v>
      </c>
      <c r="R15" s="53">
        <v>0</v>
      </c>
      <c r="S15" s="48">
        <f t="shared" si="0"/>
        <v>75</v>
      </c>
    </row>
    <row r="16" spans="1:19" ht="34.5">
      <c r="A16" s="11">
        <v>13</v>
      </c>
      <c r="B16" s="12" t="s">
        <v>10</v>
      </c>
      <c r="C16" s="41" t="s">
        <v>20</v>
      </c>
      <c r="D16" s="53">
        <f>'District wise Traget Distributi'!D15*0.1</f>
        <v>5</v>
      </c>
      <c r="E16" s="53">
        <f>'District wise Traget Distributi'!E15*0.1</f>
        <v>0</v>
      </c>
      <c r="F16" s="53">
        <f>'District wise Traget Distributi'!F15*0.1</f>
        <v>0</v>
      </c>
      <c r="G16" s="53">
        <f>'District wise Traget Distributi'!G15*0.1</f>
        <v>2</v>
      </c>
      <c r="H16" s="53">
        <f>'District wise Traget Distributi'!H15*0.1</f>
        <v>0</v>
      </c>
      <c r="I16" s="53">
        <f>'District wise Traget Distributi'!I15*0.1</f>
        <v>0</v>
      </c>
      <c r="J16" s="53">
        <f>'District wise Traget Distributi'!J15*0.1</f>
        <v>0</v>
      </c>
      <c r="K16" s="53">
        <f>'District wise Traget Distributi'!K15*0.1</f>
        <v>1.5</v>
      </c>
      <c r="L16" s="53">
        <f>'District wise Traget Distributi'!L15*0.1</f>
        <v>0</v>
      </c>
      <c r="M16" s="53">
        <f>'District wise Traget Distributi'!M15*0.1</f>
        <v>0</v>
      </c>
      <c r="N16" s="53">
        <f>'District wise Traget Distributi'!N15*0.1</f>
        <v>0</v>
      </c>
      <c r="O16" s="53">
        <f>'District wise Traget Distributi'!O15*0.1</f>
        <v>0</v>
      </c>
      <c r="P16" s="53">
        <f>'District wise Traget Distributi'!P15*0.1</f>
        <v>0</v>
      </c>
      <c r="Q16" s="53">
        <f>'District wise Traget Distributi'!Q15*0.1</f>
        <v>1.5</v>
      </c>
      <c r="R16" s="53">
        <v>0</v>
      </c>
      <c r="S16" s="48">
        <f t="shared" si="0"/>
        <v>5</v>
      </c>
    </row>
    <row r="17" spans="1:21" ht="34.5">
      <c r="A17" s="11">
        <v>14</v>
      </c>
      <c r="B17" s="12" t="s">
        <v>24</v>
      </c>
      <c r="C17" s="41" t="s">
        <v>15</v>
      </c>
      <c r="D17" s="53">
        <v>25</v>
      </c>
      <c r="E17" s="48">
        <v>1</v>
      </c>
      <c r="F17" s="48">
        <v>1</v>
      </c>
      <c r="G17" s="48">
        <v>1</v>
      </c>
      <c r="H17" s="48">
        <v>1</v>
      </c>
      <c r="I17" s="48">
        <v>1</v>
      </c>
      <c r="J17" s="48">
        <v>1</v>
      </c>
      <c r="K17" s="48">
        <v>1</v>
      </c>
      <c r="L17" s="48">
        <v>1</v>
      </c>
      <c r="M17" s="48">
        <v>1</v>
      </c>
      <c r="N17" s="48">
        <v>1</v>
      </c>
      <c r="O17" s="48">
        <v>1</v>
      </c>
      <c r="P17" s="48">
        <v>1</v>
      </c>
      <c r="Q17" s="48">
        <v>1</v>
      </c>
      <c r="R17" s="48">
        <v>12</v>
      </c>
      <c r="S17" s="48">
        <f t="shared" si="0"/>
        <v>25</v>
      </c>
    </row>
    <row r="18" spans="1:21" ht="51.75">
      <c r="A18" s="11">
        <v>15</v>
      </c>
      <c r="B18" s="12" t="s">
        <v>25</v>
      </c>
      <c r="C18" s="41" t="s">
        <v>45</v>
      </c>
      <c r="D18" s="53">
        <v>18.72</v>
      </c>
      <c r="E18" s="48">
        <v>1.44</v>
      </c>
      <c r="F18" s="48">
        <v>1.44</v>
      </c>
      <c r="G18" s="48">
        <v>1.44</v>
      </c>
      <c r="H18" s="48">
        <v>1.44</v>
      </c>
      <c r="I18" s="48">
        <v>1.44</v>
      </c>
      <c r="J18" s="48">
        <v>1.44</v>
      </c>
      <c r="K18" s="48">
        <v>1.44</v>
      </c>
      <c r="L18" s="48">
        <v>1.44</v>
      </c>
      <c r="M18" s="48">
        <v>1.44</v>
      </c>
      <c r="N18" s="48">
        <v>1.44</v>
      </c>
      <c r="O18" s="48">
        <v>1.44</v>
      </c>
      <c r="P18" s="48">
        <v>1.44</v>
      </c>
      <c r="Q18" s="48">
        <v>1.44</v>
      </c>
      <c r="R18" s="48">
        <v>0</v>
      </c>
      <c r="S18" s="48">
        <f t="shared" si="0"/>
        <v>18.72</v>
      </c>
    </row>
    <row r="19" spans="1:21" ht="34.5">
      <c r="A19" s="11">
        <v>16</v>
      </c>
      <c r="B19" s="47" t="s">
        <v>26</v>
      </c>
      <c r="C19" s="19" t="s">
        <v>27</v>
      </c>
      <c r="D19" s="59">
        <f>'District wise Traget Distributi'!D17*2</f>
        <v>4</v>
      </c>
      <c r="E19" s="59">
        <f>'District wise Traget Distributi'!E17*2</f>
        <v>0</v>
      </c>
      <c r="F19" s="59">
        <f>'District wise Traget Distributi'!F17*2</f>
        <v>0</v>
      </c>
      <c r="G19" s="59">
        <f>'District wise Traget Distributi'!G17*2</f>
        <v>0</v>
      </c>
      <c r="H19" s="59">
        <f>'District wise Traget Distributi'!H17*2</f>
        <v>0</v>
      </c>
      <c r="I19" s="59">
        <f>'District wise Traget Distributi'!I17*2</f>
        <v>0</v>
      </c>
      <c r="J19" s="59">
        <f>'District wise Traget Distributi'!J17*2</f>
        <v>0</v>
      </c>
      <c r="K19" s="59">
        <f>'District wise Traget Distributi'!K17*2</f>
        <v>0</v>
      </c>
      <c r="L19" s="59">
        <f>'District wise Traget Distributi'!L17*2</f>
        <v>2</v>
      </c>
      <c r="M19" s="59">
        <f>'District wise Traget Distributi'!M17*2</f>
        <v>0</v>
      </c>
      <c r="N19" s="59">
        <f>'District wise Traget Distributi'!N17*2</f>
        <v>2</v>
      </c>
      <c r="O19" s="59">
        <f>'District wise Traget Distributi'!O17*2</f>
        <v>0</v>
      </c>
      <c r="P19" s="59">
        <f>'District wise Traget Distributi'!P17*2</f>
        <v>0</v>
      </c>
      <c r="Q19" s="59">
        <f>'District wise Traget Distributi'!Q17*2</f>
        <v>0</v>
      </c>
      <c r="R19" s="59"/>
      <c r="S19" s="48">
        <f>SUM(E19:R19)</f>
        <v>4</v>
      </c>
    </row>
    <row r="20" spans="1:21" ht="34.5">
      <c r="A20" s="11">
        <v>17</v>
      </c>
      <c r="B20" s="12" t="s">
        <v>24</v>
      </c>
      <c r="C20" s="43" t="s">
        <v>40</v>
      </c>
      <c r="D20" s="54">
        <v>4.8600000000000003</v>
      </c>
      <c r="E20" s="48">
        <v>0</v>
      </c>
      <c r="F20" s="48">
        <v>0</v>
      </c>
      <c r="G20" s="48">
        <v>0</v>
      </c>
      <c r="H20" s="48">
        <v>0</v>
      </c>
      <c r="I20" s="48">
        <v>0</v>
      </c>
      <c r="J20" s="48">
        <v>0</v>
      </c>
      <c r="K20" s="48">
        <v>0</v>
      </c>
      <c r="L20" s="48">
        <v>0</v>
      </c>
      <c r="M20" s="48">
        <v>0</v>
      </c>
      <c r="N20" s="48">
        <v>0</v>
      </c>
      <c r="O20" s="48">
        <v>0</v>
      </c>
      <c r="P20" s="48">
        <v>0</v>
      </c>
      <c r="Q20" s="48">
        <v>0</v>
      </c>
      <c r="R20" s="48">
        <f>D20</f>
        <v>4.8600000000000003</v>
      </c>
      <c r="S20" s="48">
        <f t="shared" si="0"/>
        <v>4.8600000000000003</v>
      </c>
    </row>
    <row r="21" spans="1:21" ht="34.5">
      <c r="A21" s="11">
        <v>18</v>
      </c>
      <c r="B21" s="12" t="s">
        <v>24</v>
      </c>
      <c r="C21" s="43" t="s">
        <v>41</v>
      </c>
      <c r="D21" s="54">
        <v>1.944</v>
      </c>
      <c r="E21" s="48">
        <v>0</v>
      </c>
      <c r="F21" s="48">
        <v>0</v>
      </c>
      <c r="G21" s="48">
        <v>0</v>
      </c>
      <c r="H21" s="48">
        <v>0</v>
      </c>
      <c r="I21" s="48">
        <v>0</v>
      </c>
      <c r="J21" s="48">
        <v>0</v>
      </c>
      <c r="K21" s="48">
        <v>0</v>
      </c>
      <c r="L21" s="48">
        <v>0</v>
      </c>
      <c r="M21" s="48">
        <v>0</v>
      </c>
      <c r="N21" s="48">
        <v>0</v>
      </c>
      <c r="O21" s="48">
        <v>0</v>
      </c>
      <c r="P21" s="48">
        <v>0</v>
      </c>
      <c r="Q21" s="48">
        <v>0</v>
      </c>
      <c r="R21" s="48">
        <f t="shared" ref="R21:R23" si="1">D21</f>
        <v>1.944</v>
      </c>
      <c r="S21" s="48">
        <f t="shared" si="0"/>
        <v>1.944</v>
      </c>
    </row>
    <row r="22" spans="1:21" ht="34.5">
      <c r="A22" s="11">
        <v>19</v>
      </c>
      <c r="B22" s="12" t="s">
        <v>24</v>
      </c>
      <c r="C22" s="43" t="s">
        <v>42</v>
      </c>
      <c r="D22" s="54">
        <v>1.8</v>
      </c>
      <c r="E22" s="48">
        <v>0</v>
      </c>
      <c r="F22" s="48">
        <v>0</v>
      </c>
      <c r="G22" s="48">
        <v>0</v>
      </c>
      <c r="H22" s="48">
        <v>0</v>
      </c>
      <c r="I22" s="48">
        <v>0</v>
      </c>
      <c r="J22" s="48">
        <v>0</v>
      </c>
      <c r="K22" s="48">
        <v>0</v>
      </c>
      <c r="L22" s="48">
        <v>0</v>
      </c>
      <c r="M22" s="48">
        <v>0</v>
      </c>
      <c r="N22" s="48">
        <v>0</v>
      </c>
      <c r="O22" s="48">
        <v>0</v>
      </c>
      <c r="P22" s="48">
        <v>0</v>
      </c>
      <c r="Q22" s="48">
        <v>0</v>
      </c>
      <c r="R22" s="48">
        <f t="shared" si="1"/>
        <v>1.8</v>
      </c>
      <c r="S22" s="48">
        <f t="shared" si="0"/>
        <v>1.8</v>
      </c>
      <c r="U22" s="45">
        <v>3118500</v>
      </c>
    </row>
    <row r="23" spans="1:21" ht="34.5">
      <c r="A23" s="11">
        <v>20</v>
      </c>
      <c r="B23" s="12" t="s">
        <v>24</v>
      </c>
      <c r="C23" s="43" t="s">
        <v>47</v>
      </c>
      <c r="D23" s="54">
        <v>1.44</v>
      </c>
      <c r="E23" s="48">
        <v>0</v>
      </c>
      <c r="F23" s="48">
        <v>0</v>
      </c>
      <c r="G23" s="48">
        <v>0</v>
      </c>
      <c r="H23" s="48">
        <v>0</v>
      </c>
      <c r="I23" s="48">
        <v>0</v>
      </c>
      <c r="J23" s="48">
        <v>0</v>
      </c>
      <c r="K23" s="48">
        <v>0</v>
      </c>
      <c r="L23" s="48">
        <v>0</v>
      </c>
      <c r="M23" s="48">
        <v>0</v>
      </c>
      <c r="N23" s="48">
        <v>0</v>
      </c>
      <c r="O23" s="48">
        <v>0</v>
      </c>
      <c r="P23" s="48">
        <v>0</v>
      </c>
      <c r="Q23" s="48">
        <v>0</v>
      </c>
      <c r="R23" s="48">
        <f t="shared" si="1"/>
        <v>1.44</v>
      </c>
      <c r="S23" s="48">
        <f t="shared" si="0"/>
        <v>1.44</v>
      </c>
      <c r="U23" s="45">
        <f>3118500/15</f>
        <v>207900</v>
      </c>
    </row>
    <row r="24" spans="1:21" ht="34.5">
      <c r="A24" s="11">
        <v>21</v>
      </c>
      <c r="B24" s="20" t="s">
        <v>28</v>
      </c>
      <c r="C24" s="21" t="s">
        <v>29</v>
      </c>
      <c r="D24" s="55">
        <f>'District wise Traget Distributi'!D18*0.0028</f>
        <v>140</v>
      </c>
      <c r="E24" s="55">
        <f>'District wise Traget Distributi'!E18*0.0028</f>
        <v>7.476</v>
      </c>
      <c r="F24" s="55">
        <f>'District wise Traget Distributi'!F18*0.0028</f>
        <v>6.3895999999999997</v>
      </c>
      <c r="G24" s="55">
        <f>'District wise Traget Distributi'!G18*0.0028</f>
        <v>12.32</v>
      </c>
      <c r="H24" s="55">
        <f>'District wise Traget Distributi'!H18*0.0028</f>
        <v>14.537599999999999</v>
      </c>
      <c r="I24" s="55">
        <f>'District wise Traget Distributi'!I18*0.0028</f>
        <v>10.836</v>
      </c>
      <c r="J24" s="55">
        <f>'District wise Traget Distributi'!J18*0.0028</f>
        <v>12.700799999999999</v>
      </c>
      <c r="K24" s="55">
        <f>'District wise Traget Distributi'!K18*0.0028</f>
        <v>13.832000000000001</v>
      </c>
      <c r="L24" s="55">
        <f>'District wise Traget Distributi'!L18*0.0028</f>
        <v>9.6880000000000006</v>
      </c>
      <c r="M24" s="55">
        <f>'District wise Traget Distributi'!M18*0.0028</f>
        <v>8.484</v>
      </c>
      <c r="N24" s="55">
        <f>'District wise Traget Distributi'!N18*0.0028</f>
        <v>11.942</v>
      </c>
      <c r="O24" s="55">
        <f>'District wise Traget Distributi'!O18*0.0028</f>
        <v>8.2319999999999993</v>
      </c>
      <c r="P24" s="55">
        <f>'District wise Traget Distributi'!P18*0.0028</f>
        <v>11.746</v>
      </c>
      <c r="Q24" s="55">
        <f>'District wise Traget Distributi'!Q18*0.0028</f>
        <v>11.816000000000001</v>
      </c>
      <c r="R24" s="55">
        <v>0</v>
      </c>
      <c r="S24" s="48">
        <f t="shared" si="0"/>
        <v>140</v>
      </c>
      <c r="T24" s="52"/>
    </row>
    <row r="25" spans="1:21" ht="42" customHeight="1">
      <c r="A25" s="11">
        <v>22</v>
      </c>
      <c r="B25" s="24" t="s">
        <v>30</v>
      </c>
      <c r="C25" s="25" t="s">
        <v>31</v>
      </c>
      <c r="D25" s="57">
        <f>'District wise Traget Distributi'!D19*0.5</f>
        <v>6.5</v>
      </c>
      <c r="E25" s="57">
        <f>'District wise Traget Distributi'!E19*0.5</f>
        <v>0.5</v>
      </c>
      <c r="F25" s="57">
        <f>'District wise Traget Distributi'!F19*0.5</f>
        <v>0.5</v>
      </c>
      <c r="G25" s="57">
        <f>'District wise Traget Distributi'!G19*0.5</f>
        <v>0.5</v>
      </c>
      <c r="H25" s="57">
        <f>'District wise Traget Distributi'!H19*0.5</f>
        <v>0.5</v>
      </c>
      <c r="I25" s="57">
        <f>'District wise Traget Distributi'!I19*0.5</f>
        <v>0.5</v>
      </c>
      <c r="J25" s="57">
        <f>'District wise Traget Distributi'!J19*0.5</f>
        <v>0.5</v>
      </c>
      <c r="K25" s="57">
        <f>'District wise Traget Distributi'!K19*0.5</f>
        <v>0.5</v>
      </c>
      <c r="L25" s="57">
        <f>'District wise Traget Distributi'!L19*0.5</f>
        <v>0.5</v>
      </c>
      <c r="M25" s="57">
        <f>'District wise Traget Distributi'!M19*0.5</f>
        <v>0.5</v>
      </c>
      <c r="N25" s="57">
        <f>'District wise Traget Distributi'!N19*0.5</f>
        <v>0.5</v>
      </c>
      <c r="O25" s="57">
        <f>'District wise Traget Distributi'!O19*0.5</f>
        <v>0.5</v>
      </c>
      <c r="P25" s="57">
        <f>'District wise Traget Distributi'!P19*0.5</f>
        <v>0.5</v>
      </c>
      <c r="Q25" s="57">
        <f>'District wise Traget Distributi'!Q19*0.5</f>
        <v>0.5</v>
      </c>
      <c r="R25" s="57">
        <v>0</v>
      </c>
      <c r="S25" s="48">
        <f t="shared" si="0"/>
        <v>6.5</v>
      </c>
    </row>
    <row r="26" spans="1:21" ht="34.5">
      <c r="A26" s="11">
        <v>23</v>
      </c>
      <c r="B26" s="24" t="s">
        <v>32</v>
      </c>
      <c r="C26" s="25" t="s">
        <v>52</v>
      </c>
      <c r="D26" s="55">
        <f>'District wise Traget Distributi'!D20*0.25</f>
        <v>7</v>
      </c>
      <c r="E26" s="55">
        <f>'District wise Traget Distributi'!E20*0.25</f>
        <v>0.5</v>
      </c>
      <c r="F26" s="55">
        <f>'District wise Traget Distributi'!F20*0.25</f>
        <v>0.25</v>
      </c>
      <c r="G26" s="55">
        <f>'District wise Traget Distributi'!G20*0.25</f>
        <v>0.75</v>
      </c>
      <c r="H26" s="55">
        <f>'District wise Traget Distributi'!H20*0.25</f>
        <v>0.75</v>
      </c>
      <c r="I26" s="55">
        <f>'District wise Traget Distributi'!I20*0.25</f>
        <v>0.75</v>
      </c>
      <c r="J26" s="55">
        <f>'District wise Traget Distributi'!J20*0.25</f>
        <v>0.5</v>
      </c>
      <c r="K26" s="55">
        <f>'District wise Traget Distributi'!K20*0.25</f>
        <v>0.5</v>
      </c>
      <c r="L26" s="55">
        <f>'District wise Traget Distributi'!L20*0.25</f>
        <v>0.5</v>
      </c>
      <c r="M26" s="55">
        <f>'District wise Traget Distributi'!M20*0.25</f>
        <v>0.5</v>
      </c>
      <c r="N26" s="55">
        <f>'District wise Traget Distributi'!N20*0.25</f>
        <v>1</v>
      </c>
      <c r="O26" s="55">
        <f>'District wise Traget Distributi'!O20*0.25</f>
        <v>0.25</v>
      </c>
      <c r="P26" s="55">
        <f>'District wise Traget Distributi'!P20*0.25</f>
        <v>0.5</v>
      </c>
      <c r="Q26" s="55">
        <f>'District wise Traget Distributi'!Q20*0.25</f>
        <v>0.25</v>
      </c>
      <c r="R26" s="55">
        <v>0</v>
      </c>
      <c r="S26" s="48">
        <f t="shared" si="0"/>
        <v>7</v>
      </c>
    </row>
    <row r="27" spans="1:21" ht="34.5">
      <c r="A27" s="11">
        <v>24</v>
      </c>
      <c r="B27" s="24" t="s">
        <v>33</v>
      </c>
      <c r="C27" s="25" t="s">
        <v>34</v>
      </c>
      <c r="D27" s="55">
        <f>'District wise Traget Distributi'!D21*0.2</f>
        <v>80</v>
      </c>
      <c r="E27" s="55">
        <f>'District wise Traget Distributi'!E21*0.2</f>
        <v>4.2</v>
      </c>
      <c r="F27" s="55">
        <f>'District wise Traget Distributi'!F21*0.2</f>
        <v>4.2</v>
      </c>
      <c r="G27" s="55">
        <f>'District wise Traget Distributi'!G21*0.2</f>
        <v>7.2</v>
      </c>
      <c r="H27" s="55">
        <f>'District wise Traget Distributi'!H21*0.2</f>
        <v>7.6000000000000005</v>
      </c>
      <c r="I27" s="55">
        <f>'District wise Traget Distributi'!I21*0.2</f>
        <v>6.6000000000000005</v>
      </c>
      <c r="J27" s="55">
        <f>'District wise Traget Distributi'!J21*0.2</f>
        <v>7</v>
      </c>
      <c r="K27" s="55">
        <f>'District wise Traget Distributi'!K21*0.2</f>
        <v>7.4</v>
      </c>
      <c r="L27" s="55">
        <f>'District wise Traget Distributi'!L21*0.2</f>
        <v>5.4</v>
      </c>
      <c r="M27" s="55">
        <f>'District wise Traget Distributi'!M21*0.2</f>
        <v>4.6000000000000005</v>
      </c>
      <c r="N27" s="55">
        <f>'District wise Traget Distributi'!N21*0.2</f>
        <v>7.4</v>
      </c>
      <c r="O27" s="55">
        <f>'District wise Traget Distributi'!O21*0.2</f>
        <v>5.8000000000000007</v>
      </c>
      <c r="P27" s="55">
        <f>'District wise Traget Distributi'!P21*0.2</f>
        <v>6.2</v>
      </c>
      <c r="Q27" s="55">
        <f>'District wise Traget Distributi'!Q21*0.2</f>
        <v>6.4</v>
      </c>
      <c r="R27" s="55">
        <v>0</v>
      </c>
      <c r="S27" s="48">
        <f t="shared" si="0"/>
        <v>80.000000000000014</v>
      </c>
    </row>
    <row r="28" spans="1:21" ht="33.75" customHeight="1">
      <c r="A28" s="11">
        <v>25</v>
      </c>
      <c r="B28" s="24" t="s">
        <v>35</v>
      </c>
      <c r="C28" s="25" t="s">
        <v>36</v>
      </c>
      <c r="D28" s="55">
        <v>40</v>
      </c>
      <c r="E28" s="48">
        <v>0</v>
      </c>
      <c r="F28" s="48">
        <v>0</v>
      </c>
      <c r="G28" s="48">
        <v>0</v>
      </c>
      <c r="H28" s="48">
        <v>0</v>
      </c>
      <c r="I28" s="48">
        <v>0</v>
      </c>
      <c r="J28" s="48">
        <v>0</v>
      </c>
      <c r="K28" s="48">
        <v>0</v>
      </c>
      <c r="L28" s="48">
        <v>0</v>
      </c>
      <c r="M28" s="48">
        <v>0</v>
      </c>
      <c r="N28" s="48">
        <v>0</v>
      </c>
      <c r="O28" s="48">
        <v>0</v>
      </c>
      <c r="P28" s="48">
        <v>0</v>
      </c>
      <c r="Q28" s="48">
        <v>40</v>
      </c>
      <c r="R28" s="48">
        <v>0</v>
      </c>
      <c r="S28" s="48">
        <f t="shared" si="0"/>
        <v>40</v>
      </c>
    </row>
    <row r="29" spans="1:21" ht="34.5">
      <c r="A29" s="11">
        <v>26</v>
      </c>
      <c r="B29" s="24" t="s">
        <v>37</v>
      </c>
      <c r="C29" s="44" t="s">
        <v>38</v>
      </c>
      <c r="D29" s="56">
        <f>'District wise Traget Distributi'!D23*0.3</f>
        <v>15.6</v>
      </c>
      <c r="E29" s="56">
        <f>'District wise Traget Distributi'!E23*0.3</f>
        <v>1.2</v>
      </c>
      <c r="F29" s="56">
        <f>'District wise Traget Distributi'!F23*0.3</f>
        <v>0.6</v>
      </c>
      <c r="G29" s="56">
        <f>'District wise Traget Distributi'!G23*0.3</f>
        <v>1.5</v>
      </c>
      <c r="H29" s="56">
        <f>'District wise Traget Distributi'!H23*0.3</f>
        <v>1.5</v>
      </c>
      <c r="I29" s="56">
        <f>'District wise Traget Distributi'!I23*0.3</f>
        <v>1.2</v>
      </c>
      <c r="J29" s="56">
        <f>'District wise Traget Distributi'!J23*0.3</f>
        <v>1.2</v>
      </c>
      <c r="K29" s="56">
        <f>'District wise Traget Distributi'!K23*0.3</f>
        <v>1.2</v>
      </c>
      <c r="L29" s="56">
        <f>'District wise Traget Distributi'!L23*0.3</f>
        <v>1.2</v>
      </c>
      <c r="M29" s="56">
        <f>'District wise Traget Distributi'!M23*0.3</f>
        <v>1.2</v>
      </c>
      <c r="N29" s="56">
        <f>'District wise Traget Distributi'!N23*0.3</f>
        <v>1.7999999999999998</v>
      </c>
      <c r="O29" s="56">
        <f>'District wise Traget Distributi'!O23*0.3</f>
        <v>0.89999999999999991</v>
      </c>
      <c r="P29" s="56">
        <f>'District wise Traget Distributi'!P23*0.3</f>
        <v>1.2</v>
      </c>
      <c r="Q29" s="56">
        <f>'District wise Traget Distributi'!Q23*0.3</f>
        <v>0.89999999999999991</v>
      </c>
      <c r="R29" s="56"/>
      <c r="S29" s="48">
        <f t="shared" si="0"/>
        <v>15.599999999999998</v>
      </c>
    </row>
    <row r="30" spans="1:21" ht="69">
      <c r="A30" s="11">
        <v>27</v>
      </c>
      <c r="B30" s="29">
        <v>17.100000000000001</v>
      </c>
      <c r="C30" s="38" t="s">
        <v>39</v>
      </c>
      <c r="D30" s="56">
        <f>'District wise Traget Distributi'!D24*0.002</f>
        <v>400</v>
      </c>
      <c r="E30" s="56">
        <f>'District wise Traget Distributi'!E24*0.002</f>
        <v>24</v>
      </c>
      <c r="F30" s="56">
        <f>'District wise Traget Distributi'!F24*0.002</f>
        <v>50</v>
      </c>
      <c r="G30" s="56">
        <f>'District wise Traget Distributi'!G24*0.002</f>
        <v>52</v>
      </c>
      <c r="H30" s="56">
        <f>'District wise Traget Distributi'!H24*0.002</f>
        <v>50</v>
      </c>
      <c r="I30" s="56">
        <f>'District wise Traget Distributi'!I24*0.002</f>
        <v>40</v>
      </c>
      <c r="J30" s="56">
        <f>'District wise Traget Distributi'!J24*0.002</f>
        <v>34</v>
      </c>
      <c r="K30" s="56">
        <f>'District wise Traget Distributi'!K24*0.002</f>
        <v>32</v>
      </c>
      <c r="L30" s="56">
        <f>'District wise Traget Distributi'!L24*0.002</f>
        <v>21</v>
      </c>
      <c r="M30" s="56">
        <f>'District wise Traget Distributi'!M24*0.002</f>
        <v>10</v>
      </c>
      <c r="N30" s="56">
        <f>'District wise Traget Distributi'!N24*0.002</f>
        <v>32</v>
      </c>
      <c r="O30" s="56">
        <f>'District wise Traget Distributi'!O24*0.002</f>
        <v>18</v>
      </c>
      <c r="P30" s="56">
        <f>'District wise Traget Distributi'!P24*0.002</f>
        <v>13</v>
      </c>
      <c r="Q30" s="56">
        <f>'District wise Traget Distributi'!Q24*0.002</f>
        <v>24</v>
      </c>
      <c r="R30" s="48">
        <v>0</v>
      </c>
      <c r="S30" s="48">
        <f t="shared" si="0"/>
        <v>400</v>
      </c>
    </row>
    <row r="31" spans="1:21" ht="31.5" customHeight="1">
      <c r="A31" s="111" t="s">
        <v>48</v>
      </c>
      <c r="B31" s="111"/>
      <c r="C31" s="111"/>
      <c r="D31" s="103">
        <f>SUM(D4:D30)</f>
        <v>9222.389799999999</v>
      </c>
      <c r="E31" s="104">
        <f>SUM(E4:E30)</f>
        <v>502.97907999999995</v>
      </c>
      <c r="F31" s="104">
        <f t="shared" ref="F31:R31" si="2">SUM(F4:F30)</f>
        <v>592.07900000000006</v>
      </c>
      <c r="G31" s="104">
        <f t="shared" si="2"/>
        <v>918.22204000000022</v>
      </c>
      <c r="H31" s="104">
        <f t="shared" si="2"/>
        <v>832.60491999999999</v>
      </c>
      <c r="I31" s="104">
        <f t="shared" si="2"/>
        <v>699.21188000000006</v>
      </c>
      <c r="J31" s="104">
        <f t="shared" si="2"/>
        <v>766.37379999999996</v>
      </c>
      <c r="K31" s="104">
        <f t="shared" si="2"/>
        <v>959.74204000000032</v>
      </c>
      <c r="L31" s="104">
        <f t="shared" si="2"/>
        <v>579.58900000000006</v>
      </c>
      <c r="M31" s="104">
        <f t="shared" si="2"/>
        <v>469.04507999999993</v>
      </c>
      <c r="N31" s="104">
        <f t="shared" si="2"/>
        <v>681.63067999999987</v>
      </c>
      <c r="O31" s="104">
        <f t="shared" si="2"/>
        <v>527.625</v>
      </c>
      <c r="P31" s="104">
        <f t="shared" si="2"/>
        <v>837.50604000000021</v>
      </c>
      <c r="Q31" s="104">
        <f t="shared" si="2"/>
        <v>807.24023999999997</v>
      </c>
      <c r="R31" s="104">
        <f t="shared" si="2"/>
        <v>48.543999999999997</v>
      </c>
      <c r="S31" s="104">
        <f>SUM(S4:S30)</f>
        <v>9222.3927999999996</v>
      </c>
    </row>
  </sheetData>
  <mergeCells count="3">
    <mergeCell ref="A31:C31"/>
    <mergeCell ref="A1:S1"/>
    <mergeCell ref="A2:R2"/>
  </mergeCells>
  <pageMargins left="0.70866141732283472" right="0.70866141732283472" top="0.74803149606299213" bottom="0.74803149606299213" header="0.31496062992125984" footer="0.31496062992125984"/>
  <pageSetup paperSize="5" scale="64" orientation="landscape" r:id="rId1"/>
  <colBreaks count="1" manualBreakCount="1">
    <brk id="19" max="1048575" man="1"/>
  </colBreaks>
</worksheet>
</file>

<file path=xl/worksheets/sheet3.xml><?xml version="1.0" encoding="utf-8"?>
<worksheet xmlns="http://schemas.openxmlformats.org/spreadsheetml/2006/main" xmlns:r="http://schemas.openxmlformats.org/officeDocument/2006/relationships">
  <dimension ref="A1:T24"/>
  <sheetViews>
    <sheetView topLeftCell="A13" zoomScaleNormal="100" workbookViewId="0">
      <selection activeCell="T21" sqref="T21"/>
    </sheetView>
  </sheetViews>
  <sheetFormatPr defaultColWidth="9.140625" defaultRowHeight="17.25"/>
  <cols>
    <col min="1" max="1" width="8.7109375" style="45" customWidth="1"/>
    <col min="2" max="2" width="15.42578125" style="46" customWidth="1"/>
    <col min="3" max="3" width="35.5703125" style="45" customWidth="1"/>
    <col min="4" max="4" width="14.7109375" style="50" bestFit="1" customWidth="1"/>
    <col min="5" max="5" width="12.140625" style="45" bestFit="1" customWidth="1"/>
    <col min="6" max="7" width="12.5703125" style="45" bestFit="1" customWidth="1"/>
    <col min="8" max="8" width="13.7109375" style="45" bestFit="1" customWidth="1"/>
    <col min="9" max="10" width="13.140625" style="45" bestFit="1" customWidth="1"/>
    <col min="11" max="11" width="13.7109375" style="45" bestFit="1" customWidth="1"/>
    <col min="12" max="13" width="12.5703125" style="45" bestFit="1" customWidth="1"/>
    <col min="14" max="16" width="13.140625" style="45" bestFit="1" customWidth="1"/>
    <col min="17" max="17" width="12.5703125" style="45" bestFit="1" customWidth="1"/>
    <col min="18" max="18" width="12.5703125" style="45" customWidth="1"/>
    <col min="19" max="19" width="14.7109375" style="45" bestFit="1" customWidth="1"/>
    <col min="20" max="20" width="9.140625" style="45"/>
    <col min="21" max="21" width="10.28515625" style="45" bestFit="1" customWidth="1"/>
    <col min="22" max="16384" width="9.140625" style="45"/>
  </cols>
  <sheetData>
    <row r="1" spans="1:20" ht="28.5" customHeight="1">
      <c r="A1" s="117" t="s">
        <v>82</v>
      </c>
      <c r="B1" s="117"/>
      <c r="C1" s="117"/>
      <c r="D1" s="117"/>
      <c r="E1" s="117"/>
      <c r="F1" s="117"/>
      <c r="G1" s="117"/>
      <c r="H1" s="117"/>
      <c r="I1" s="117"/>
      <c r="J1" s="117"/>
      <c r="K1" s="117"/>
      <c r="L1" s="117"/>
      <c r="M1" s="117"/>
      <c r="N1" s="117"/>
      <c r="O1" s="117"/>
      <c r="P1" s="117"/>
      <c r="Q1" s="117"/>
      <c r="R1" s="117"/>
      <c r="S1" s="117"/>
      <c r="T1" s="60"/>
    </row>
    <row r="2" spans="1:20" ht="39.75" customHeight="1">
      <c r="A2" s="116" t="s">
        <v>84</v>
      </c>
      <c r="B2" s="116"/>
      <c r="C2" s="116"/>
      <c r="D2" s="116"/>
      <c r="E2" s="116"/>
      <c r="F2" s="116"/>
      <c r="G2" s="116"/>
      <c r="H2" s="116"/>
      <c r="I2" s="116"/>
      <c r="J2" s="116"/>
      <c r="K2" s="116"/>
      <c r="L2" s="116"/>
      <c r="M2" s="116"/>
      <c r="N2" s="116"/>
      <c r="O2" s="116"/>
      <c r="P2" s="116"/>
      <c r="Q2" s="116"/>
      <c r="R2" s="116"/>
      <c r="S2" s="116"/>
      <c r="T2" s="58"/>
    </row>
    <row r="3" spans="1:20" ht="45.75" customHeight="1">
      <c r="A3" s="61" t="s">
        <v>51</v>
      </c>
      <c r="B3" s="61" t="s">
        <v>50</v>
      </c>
      <c r="C3" s="61" t="s">
        <v>64</v>
      </c>
      <c r="D3" s="62" t="s">
        <v>79</v>
      </c>
      <c r="E3" s="63" t="s">
        <v>66</v>
      </c>
      <c r="F3" s="63" t="s">
        <v>67</v>
      </c>
      <c r="G3" s="63" t="s">
        <v>68</v>
      </c>
      <c r="H3" s="63" t="s">
        <v>69</v>
      </c>
      <c r="I3" s="63" t="s">
        <v>81</v>
      </c>
      <c r="J3" s="63" t="s">
        <v>70</v>
      </c>
      <c r="K3" s="63" t="s">
        <v>71</v>
      </c>
      <c r="L3" s="63" t="s">
        <v>72</v>
      </c>
      <c r="M3" s="63" t="s">
        <v>73</v>
      </c>
      <c r="N3" s="63" t="s">
        <v>74</v>
      </c>
      <c r="O3" s="63" t="s">
        <v>75</v>
      </c>
      <c r="P3" s="63" t="s">
        <v>76</v>
      </c>
      <c r="Q3" s="63" t="s">
        <v>77</v>
      </c>
      <c r="R3" s="63" t="s">
        <v>78</v>
      </c>
      <c r="S3" s="63" t="s">
        <v>44</v>
      </c>
    </row>
    <row r="4" spans="1:20" ht="129.75" customHeight="1">
      <c r="A4" s="64">
        <v>1</v>
      </c>
      <c r="B4" s="65" t="s">
        <v>0</v>
      </c>
      <c r="C4" s="66" t="s">
        <v>63</v>
      </c>
      <c r="D4" s="67">
        <v>6550</v>
      </c>
      <c r="E4" s="68">
        <v>321</v>
      </c>
      <c r="F4" s="68">
        <f>276*30/100+276</f>
        <v>358.8</v>
      </c>
      <c r="G4" s="68">
        <f>532*30/100+532</f>
        <v>691.6</v>
      </c>
      <c r="H4" s="68">
        <v>628</v>
      </c>
      <c r="I4" s="68">
        <v>468</v>
      </c>
      <c r="J4" s="68">
        <v>549</v>
      </c>
      <c r="K4" s="68">
        <v>598</v>
      </c>
      <c r="L4" s="68">
        <v>419</v>
      </c>
      <c r="M4" s="68">
        <v>367</v>
      </c>
      <c r="N4" s="68">
        <v>516</v>
      </c>
      <c r="O4" s="68">
        <f>356*30/100+356</f>
        <v>462.8</v>
      </c>
      <c r="P4" s="68">
        <v>508</v>
      </c>
      <c r="Q4" s="68">
        <f>510*30/100+510</f>
        <v>663</v>
      </c>
      <c r="R4" s="68">
        <v>0</v>
      </c>
      <c r="S4" s="68">
        <f>SUM(E4:Q4)</f>
        <v>6550.2</v>
      </c>
    </row>
    <row r="5" spans="1:20" ht="55.5" customHeight="1">
      <c r="A5" s="64">
        <v>2</v>
      </c>
      <c r="B5" s="69" t="s">
        <v>1</v>
      </c>
      <c r="C5" s="70" t="s">
        <v>23</v>
      </c>
      <c r="D5" s="71">
        <v>2150000</v>
      </c>
      <c r="E5" s="68">
        <v>113100</v>
      </c>
      <c r="F5" s="68">
        <v>116208</v>
      </c>
      <c r="G5" s="68">
        <v>184316</v>
      </c>
      <c r="H5" s="68">
        <v>222049</v>
      </c>
      <c r="I5" s="68">
        <v>168576</v>
      </c>
      <c r="J5" s="68">
        <v>176205</v>
      </c>
      <c r="K5" s="68">
        <v>209455</v>
      </c>
      <c r="L5" s="68">
        <v>148190</v>
      </c>
      <c r="M5" s="68">
        <v>120010</v>
      </c>
      <c r="N5" s="68">
        <v>169277</v>
      </c>
      <c r="O5" s="68">
        <v>140545</v>
      </c>
      <c r="P5" s="68">
        <v>177955</v>
      </c>
      <c r="Q5" s="68">
        <v>204114</v>
      </c>
      <c r="R5" s="68">
        <v>0</v>
      </c>
      <c r="S5" s="68">
        <f t="shared" ref="S5:S24" si="0">SUM(E5:Q5)</f>
        <v>2150000</v>
      </c>
    </row>
    <row r="6" spans="1:20" ht="112.5" customHeight="1">
      <c r="A6" s="64">
        <v>3</v>
      </c>
      <c r="B6" s="69" t="s">
        <v>2</v>
      </c>
      <c r="C6" s="72" t="s">
        <v>14</v>
      </c>
      <c r="D6" s="73">
        <v>37500</v>
      </c>
      <c r="E6" s="74">
        <v>1000</v>
      </c>
      <c r="F6" s="68">
        <f>774*30/100+774</f>
        <v>1006.2</v>
      </c>
      <c r="G6" s="68">
        <f>6845*30/100+6845</f>
        <v>8898.5</v>
      </c>
      <c r="H6" s="68">
        <v>1495</v>
      </c>
      <c r="I6" s="68">
        <v>2295</v>
      </c>
      <c r="J6" s="68">
        <v>3040</v>
      </c>
      <c r="K6" s="68">
        <v>1584</v>
      </c>
      <c r="L6" s="68">
        <v>1022</v>
      </c>
      <c r="M6" s="68">
        <v>1439</v>
      </c>
      <c r="N6" s="68">
        <v>5719</v>
      </c>
      <c r="O6" s="68">
        <f>1984*30/100+1984</f>
        <v>2579.1999999999998</v>
      </c>
      <c r="P6" s="68">
        <v>1819</v>
      </c>
      <c r="Q6" s="68">
        <f>4310*30/100+4310</f>
        <v>5603</v>
      </c>
      <c r="R6" s="68">
        <v>0</v>
      </c>
      <c r="S6" s="68">
        <f t="shared" si="0"/>
        <v>37499.9</v>
      </c>
    </row>
    <row r="7" spans="1:20" ht="37.5" customHeight="1">
      <c r="A7" s="64">
        <v>4</v>
      </c>
      <c r="B7" s="69" t="s">
        <v>11</v>
      </c>
      <c r="C7" s="72" t="s">
        <v>54</v>
      </c>
      <c r="D7" s="73">
        <v>15</v>
      </c>
      <c r="E7" s="68">
        <v>1</v>
      </c>
      <c r="F7" s="68">
        <v>1</v>
      </c>
      <c r="G7" s="68">
        <v>2</v>
      </c>
      <c r="H7" s="68">
        <v>1</v>
      </c>
      <c r="I7" s="68">
        <v>1</v>
      </c>
      <c r="J7" s="68">
        <v>1</v>
      </c>
      <c r="K7" s="68">
        <v>1</v>
      </c>
      <c r="L7" s="68">
        <v>1</v>
      </c>
      <c r="M7" s="68">
        <v>1</v>
      </c>
      <c r="N7" s="68">
        <v>1</v>
      </c>
      <c r="O7" s="68">
        <v>1</v>
      </c>
      <c r="P7" s="68">
        <v>1</v>
      </c>
      <c r="Q7" s="68">
        <v>2</v>
      </c>
      <c r="R7" s="68">
        <v>0</v>
      </c>
      <c r="S7" s="68">
        <f t="shared" si="0"/>
        <v>15</v>
      </c>
    </row>
    <row r="8" spans="1:20" ht="69">
      <c r="A8" s="64">
        <v>5</v>
      </c>
      <c r="B8" s="69" t="s">
        <v>12</v>
      </c>
      <c r="C8" s="72" t="s">
        <v>46</v>
      </c>
      <c r="D8" s="73">
        <v>20</v>
      </c>
      <c r="E8" s="68">
        <v>2</v>
      </c>
      <c r="F8" s="68">
        <v>0</v>
      </c>
      <c r="G8" s="68">
        <v>6</v>
      </c>
      <c r="H8" s="68">
        <v>3</v>
      </c>
      <c r="I8" s="68">
        <v>2</v>
      </c>
      <c r="J8" s="68">
        <v>0</v>
      </c>
      <c r="K8" s="68">
        <v>1</v>
      </c>
      <c r="L8" s="68">
        <v>0</v>
      </c>
      <c r="M8" s="68">
        <v>2</v>
      </c>
      <c r="N8" s="68">
        <v>2</v>
      </c>
      <c r="O8" s="68">
        <v>0</v>
      </c>
      <c r="P8" s="68">
        <v>1</v>
      </c>
      <c r="Q8" s="68">
        <v>1</v>
      </c>
      <c r="R8" s="68">
        <v>0</v>
      </c>
      <c r="S8" s="68">
        <f t="shared" si="0"/>
        <v>20</v>
      </c>
    </row>
    <row r="9" spans="1:20" ht="60" customHeight="1">
      <c r="A9" s="64">
        <v>6</v>
      </c>
      <c r="B9" s="12" t="s">
        <v>4</v>
      </c>
      <c r="C9" s="41" t="s">
        <v>21</v>
      </c>
      <c r="D9" s="73">
        <v>150000</v>
      </c>
      <c r="E9" s="68">
        <v>8500</v>
      </c>
      <c r="F9" s="68">
        <v>7000</v>
      </c>
      <c r="G9" s="68">
        <v>12000</v>
      </c>
      <c r="H9" s="68">
        <v>14000</v>
      </c>
      <c r="I9" s="68">
        <v>11000</v>
      </c>
      <c r="J9" s="68">
        <v>11500</v>
      </c>
      <c r="K9" s="68">
        <v>12000</v>
      </c>
      <c r="L9" s="68">
        <v>9500</v>
      </c>
      <c r="M9" s="68">
        <v>8500</v>
      </c>
      <c r="N9" s="68">
        <v>11500</v>
      </c>
      <c r="O9" s="68">
        <v>8000</v>
      </c>
      <c r="P9" s="68">
        <v>11000</v>
      </c>
      <c r="Q9" s="68">
        <v>10500</v>
      </c>
      <c r="R9" s="68">
        <v>15000</v>
      </c>
      <c r="S9" s="68">
        <f>SUM(E9:R9)</f>
        <v>150000</v>
      </c>
    </row>
    <row r="10" spans="1:20" ht="69">
      <c r="A10" s="64">
        <v>7</v>
      </c>
      <c r="B10" s="69" t="s">
        <v>5</v>
      </c>
      <c r="C10" s="72" t="s">
        <v>13</v>
      </c>
      <c r="D10" s="73">
        <v>85000</v>
      </c>
      <c r="E10" s="68">
        <v>5900</v>
      </c>
      <c r="F10" s="68">
        <v>8850</v>
      </c>
      <c r="G10" s="68">
        <v>9100</v>
      </c>
      <c r="H10" s="68">
        <v>4550</v>
      </c>
      <c r="I10" s="68">
        <v>6000</v>
      </c>
      <c r="J10" s="68">
        <v>8200</v>
      </c>
      <c r="K10" s="68">
        <v>12300</v>
      </c>
      <c r="L10" s="68">
        <v>4750</v>
      </c>
      <c r="M10" s="68">
        <v>3600</v>
      </c>
      <c r="N10" s="68">
        <v>3400</v>
      </c>
      <c r="O10" s="68">
        <v>2700</v>
      </c>
      <c r="P10" s="68">
        <v>13200</v>
      </c>
      <c r="Q10" s="68">
        <v>2450</v>
      </c>
      <c r="R10" s="68">
        <v>0</v>
      </c>
      <c r="S10" s="68">
        <f t="shared" si="0"/>
        <v>85000</v>
      </c>
    </row>
    <row r="11" spans="1:20" ht="36" customHeight="1">
      <c r="A11" s="64">
        <v>8</v>
      </c>
      <c r="B11" s="69" t="s">
        <v>6</v>
      </c>
      <c r="C11" s="72" t="s">
        <v>16</v>
      </c>
      <c r="D11" s="73">
        <v>2250</v>
      </c>
      <c r="E11" s="68">
        <v>75</v>
      </c>
      <c r="F11" s="68">
        <v>75</v>
      </c>
      <c r="G11" s="68">
        <v>500</v>
      </c>
      <c r="H11" s="68">
        <v>100</v>
      </c>
      <c r="I11" s="68">
        <v>75</v>
      </c>
      <c r="J11" s="68">
        <v>75</v>
      </c>
      <c r="K11" s="68">
        <v>500</v>
      </c>
      <c r="L11" s="68">
        <v>75</v>
      </c>
      <c r="M11" s="68">
        <v>75</v>
      </c>
      <c r="N11" s="68">
        <v>75</v>
      </c>
      <c r="O11" s="68">
        <v>75</v>
      </c>
      <c r="P11" s="68">
        <v>75</v>
      </c>
      <c r="Q11" s="68">
        <v>475</v>
      </c>
      <c r="R11" s="68">
        <v>0</v>
      </c>
      <c r="S11" s="68">
        <f t="shared" si="0"/>
        <v>2250</v>
      </c>
    </row>
    <row r="12" spans="1:20" ht="38.25" customHeight="1">
      <c r="A12" s="64">
        <v>9</v>
      </c>
      <c r="B12" s="69" t="s">
        <v>7</v>
      </c>
      <c r="C12" s="72" t="s">
        <v>17</v>
      </c>
      <c r="D12" s="73">
        <v>500</v>
      </c>
      <c r="E12" s="68">
        <v>20</v>
      </c>
      <c r="F12" s="68">
        <v>20</v>
      </c>
      <c r="G12" s="68">
        <v>50</v>
      </c>
      <c r="H12" s="68">
        <v>20</v>
      </c>
      <c r="I12" s="68">
        <v>20</v>
      </c>
      <c r="J12" s="68">
        <v>20</v>
      </c>
      <c r="K12" s="68">
        <v>160</v>
      </c>
      <c r="L12" s="68">
        <v>20</v>
      </c>
      <c r="M12" s="68">
        <v>20</v>
      </c>
      <c r="N12" s="68">
        <v>50</v>
      </c>
      <c r="O12" s="68">
        <v>20</v>
      </c>
      <c r="P12" s="68">
        <v>30</v>
      </c>
      <c r="Q12" s="68">
        <v>50</v>
      </c>
      <c r="R12" s="68">
        <v>0</v>
      </c>
      <c r="S12" s="68">
        <f t="shared" si="0"/>
        <v>500</v>
      </c>
    </row>
    <row r="13" spans="1:20" ht="30.75" customHeight="1">
      <c r="A13" s="64">
        <v>10</v>
      </c>
      <c r="B13" s="69" t="s">
        <v>8</v>
      </c>
      <c r="C13" s="72" t="s">
        <v>18</v>
      </c>
      <c r="D13" s="73">
        <v>500</v>
      </c>
      <c r="E13" s="68">
        <v>20</v>
      </c>
      <c r="F13" s="68">
        <v>20</v>
      </c>
      <c r="G13" s="68">
        <v>50</v>
      </c>
      <c r="H13" s="68">
        <v>20</v>
      </c>
      <c r="I13" s="68">
        <v>20</v>
      </c>
      <c r="J13" s="68">
        <v>20</v>
      </c>
      <c r="K13" s="68">
        <v>160</v>
      </c>
      <c r="L13" s="68">
        <v>20</v>
      </c>
      <c r="M13" s="68">
        <v>20</v>
      </c>
      <c r="N13" s="68">
        <v>50</v>
      </c>
      <c r="O13" s="68">
        <v>20</v>
      </c>
      <c r="P13" s="68">
        <v>30</v>
      </c>
      <c r="Q13" s="68">
        <v>50</v>
      </c>
      <c r="R13" s="68">
        <v>0</v>
      </c>
      <c r="S13" s="68">
        <f t="shared" si="0"/>
        <v>500</v>
      </c>
    </row>
    <row r="14" spans="1:20" ht="30.75" customHeight="1">
      <c r="A14" s="64">
        <v>11</v>
      </c>
      <c r="B14" s="69" t="s">
        <v>9</v>
      </c>
      <c r="C14" s="72" t="s">
        <v>19</v>
      </c>
      <c r="D14" s="73">
        <v>1000</v>
      </c>
      <c r="E14" s="68">
        <v>40</v>
      </c>
      <c r="F14" s="68">
        <v>40</v>
      </c>
      <c r="G14" s="68">
        <v>150</v>
      </c>
      <c r="H14" s="68">
        <v>50</v>
      </c>
      <c r="I14" s="68">
        <v>50</v>
      </c>
      <c r="J14" s="68">
        <v>50</v>
      </c>
      <c r="K14" s="68">
        <v>250</v>
      </c>
      <c r="L14" s="68">
        <v>40</v>
      </c>
      <c r="M14" s="68">
        <v>40</v>
      </c>
      <c r="N14" s="68">
        <v>40</v>
      </c>
      <c r="O14" s="68">
        <v>50</v>
      </c>
      <c r="P14" s="68">
        <v>50</v>
      </c>
      <c r="Q14" s="68">
        <v>150</v>
      </c>
      <c r="R14" s="68"/>
      <c r="S14" s="68">
        <f t="shared" si="0"/>
        <v>1000</v>
      </c>
    </row>
    <row r="15" spans="1:20" ht="45.75" customHeight="1">
      <c r="A15" s="64">
        <v>12</v>
      </c>
      <c r="B15" s="69" t="s">
        <v>10</v>
      </c>
      <c r="C15" s="72" t="s">
        <v>20</v>
      </c>
      <c r="D15" s="73">
        <v>50</v>
      </c>
      <c r="E15" s="68">
        <v>0</v>
      </c>
      <c r="F15" s="68">
        <v>0</v>
      </c>
      <c r="G15" s="68">
        <v>20</v>
      </c>
      <c r="H15" s="68">
        <v>0</v>
      </c>
      <c r="I15" s="68">
        <v>0</v>
      </c>
      <c r="J15" s="68">
        <v>0</v>
      </c>
      <c r="K15" s="68">
        <v>15</v>
      </c>
      <c r="L15" s="68">
        <v>0</v>
      </c>
      <c r="M15" s="68">
        <v>0</v>
      </c>
      <c r="N15" s="68">
        <v>0</v>
      </c>
      <c r="O15" s="68">
        <v>0</v>
      </c>
      <c r="P15" s="68">
        <v>0</v>
      </c>
      <c r="Q15" s="68">
        <v>15</v>
      </c>
      <c r="R15" s="68">
        <v>0</v>
      </c>
      <c r="S15" s="68">
        <f t="shared" si="0"/>
        <v>50</v>
      </c>
    </row>
    <row r="16" spans="1:20" ht="60" customHeight="1">
      <c r="A16" s="64">
        <v>13</v>
      </c>
      <c r="B16" s="69" t="s">
        <v>25</v>
      </c>
      <c r="C16" s="72" t="s">
        <v>45</v>
      </c>
      <c r="D16" s="73">
        <v>13</v>
      </c>
      <c r="E16" s="68">
        <v>1</v>
      </c>
      <c r="F16" s="68">
        <v>1</v>
      </c>
      <c r="G16" s="68">
        <v>1</v>
      </c>
      <c r="H16" s="68">
        <v>1</v>
      </c>
      <c r="I16" s="68">
        <v>1</v>
      </c>
      <c r="J16" s="68">
        <v>1</v>
      </c>
      <c r="K16" s="68">
        <v>1</v>
      </c>
      <c r="L16" s="68">
        <v>1</v>
      </c>
      <c r="M16" s="68">
        <v>1</v>
      </c>
      <c r="N16" s="68">
        <v>1</v>
      </c>
      <c r="O16" s="68">
        <v>1</v>
      </c>
      <c r="P16" s="68">
        <v>1</v>
      </c>
      <c r="Q16" s="68">
        <v>1</v>
      </c>
      <c r="R16" s="68">
        <v>0</v>
      </c>
      <c r="S16" s="68">
        <f t="shared" si="0"/>
        <v>13</v>
      </c>
    </row>
    <row r="17" spans="1:19" ht="39.75" customHeight="1">
      <c r="A17" s="64">
        <v>14</v>
      </c>
      <c r="B17" s="75" t="s">
        <v>26</v>
      </c>
      <c r="C17" s="76" t="s">
        <v>27</v>
      </c>
      <c r="D17" s="77">
        <v>2</v>
      </c>
      <c r="E17" s="68">
        <v>0</v>
      </c>
      <c r="F17" s="68">
        <v>0</v>
      </c>
      <c r="G17" s="68">
        <v>0</v>
      </c>
      <c r="H17" s="68">
        <v>0</v>
      </c>
      <c r="I17" s="68">
        <v>0</v>
      </c>
      <c r="J17" s="68">
        <v>0</v>
      </c>
      <c r="K17" s="68">
        <v>0</v>
      </c>
      <c r="L17" s="68">
        <v>1</v>
      </c>
      <c r="M17" s="68">
        <v>0</v>
      </c>
      <c r="N17" s="68">
        <v>1</v>
      </c>
      <c r="O17" s="68">
        <v>0</v>
      </c>
      <c r="P17" s="68">
        <v>0</v>
      </c>
      <c r="Q17" s="68">
        <v>0</v>
      </c>
      <c r="R17" s="68">
        <v>0</v>
      </c>
      <c r="S17" s="68">
        <f t="shared" si="0"/>
        <v>2</v>
      </c>
    </row>
    <row r="18" spans="1:19" ht="51" customHeight="1">
      <c r="A18" s="64">
        <v>15</v>
      </c>
      <c r="B18" s="78" t="s">
        <v>28</v>
      </c>
      <c r="C18" s="79" t="s">
        <v>29</v>
      </c>
      <c r="D18" s="80">
        <v>50000</v>
      </c>
      <c r="E18" s="68">
        <v>2670</v>
      </c>
      <c r="F18" s="68">
        <v>2282</v>
      </c>
      <c r="G18" s="68">
        <v>4400</v>
      </c>
      <c r="H18" s="68">
        <v>5192</v>
      </c>
      <c r="I18" s="68">
        <v>3870</v>
      </c>
      <c r="J18" s="68">
        <v>4536</v>
      </c>
      <c r="K18" s="68">
        <v>4940</v>
      </c>
      <c r="L18" s="68">
        <v>3460</v>
      </c>
      <c r="M18" s="68">
        <v>3030</v>
      </c>
      <c r="N18" s="68">
        <v>4265</v>
      </c>
      <c r="O18" s="68">
        <v>2940</v>
      </c>
      <c r="P18" s="68">
        <v>4195</v>
      </c>
      <c r="Q18" s="68">
        <v>4220</v>
      </c>
      <c r="R18" s="68">
        <v>0</v>
      </c>
      <c r="S18" s="68">
        <f t="shared" si="0"/>
        <v>50000</v>
      </c>
    </row>
    <row r="19" spans="1:19" ht="41.25" customHeight="1">
      <c r="A19" s="64">
        <v>16</v>
      </c>
      <c r="B19" s="81" t="s">
        <v>30</v>
      </c>
      <c r="C19" s="82" t="s">
        <v>31</v>
      </c>
      <c r="D19" s="83">
        <v>13</v>
      </c>
      <c r="E19" s="68">
        <v>1</v>
      </c>
      <c r="F19" s="68">
        <v>1</v>
      </c>
      <c r="G19" s="68">
        <v>1</v>
      </c>
      <c r="H19" s="68">
        <v>1</v>
      </c>
      <c r="I19" s="68">
        <v>1</v>
      </c>
      <c r="J19" s="68">
        <v>1</v>
      </c>
      <c r="K19" s="68">
        <v>1</v>
      </c>
      <c r="L19" s="68">
        <v>1</v>
      </c>
      <c r="M19" s="68">
        <v>1</v>
      </c>
      <c r="N19" s="68">
        <v>1</v>
      </c>
      <c r="O19" s="68">
        <v>1</v>
      </c>
      <c r="P19" s="68">
        <v>1</v>
      </c>
      <c r="Q19" s="68">
        <v>1</v>
      </c>
      <c r="R19" s="68">
        <v>0</v>
      </c>
      <c r="S19" s="68">
        <f t="shared" si="0"/>
        <v>13</v>
      </c>
    </row>
    <row r="20" spans="1:19" ht="46.5" customHeight="1">
      <c r="A20" s="64">
        <v>17</v>
      </c>
      <c r="B20" s="81" t="s">
        <v>32</v>
      </c>
      <c r="C20" s="82" t="s">
        <v>52</v>
      </c>
      <c r="D20" s="80">
        <v>28</v>
      </c>
      <c r="E20" s="68">
        <v>2</v>
      </c>
      <c r="F20" s="68">
        <v>1</v>
      </c>
      <c r="G20" s="68">
        <v>3</v>
      </c>
      <c r="H20" s="68">
        <v>3</v>
      </c>
      <c r="I20" s="68">
        <v>3</v>
      </c>
      <c r="J20" s="68">
        <v>2</v>
      </c>
      <c r="K20" s="68">
        <v>2</v>
      </c>
      <c r="L20" s="68">
        <v>2</v>
      </c>
      <c r="M20" s="68">
        <v>2</v>
      </c>
      <c r="N20" s="68">
        <v>4</v>
      </c>
      <c r="O20" s="68">
        <v>1</v>
      </c>
      <c r="P20" s="68">
        <v>2</v>
      </c>
      <c r="Q20" s="68">
        <v>1</v>
      </c>
      <c r="R20" s="68">
        <v>0</v>
      </c>
      <c r="S20" s="68">
        <f t="shared" si="0"/>
        <v>28</v>
      </c>
    </row>
    <row r="21" spans="1:19" ht="41.25" customHeight="1">
      <c r="A21" s="64">
        <v>18</v>
      </c>
      <c r="B21" s="81" t="s">
        <v>33</v>
      </c>
      <c r="C21" s="82" t="s">
        <v>34</v>
      </c>
      <c r="D21" s="80">
        <v>400</v>
      </c>
      <c r="E21" s="68">
        <v>21</v>
      </c>
      <c r="F21" s="68">
        <v>21</v>
      </c>
      <c r="G21" s="68">
        <v>36</v>
      </c>
      <c r="H21" s="68">
        <v>38</v>
      </c>
      <c r="I21" s="68">
        <v>33</v>
      </c>
      <c r="J21" s="68">
        <v>35</v>
      </c>
      <c r="K21" s="68">
        <v>37</v>
      </c>
      <c r="L21" s="68">
        <v>27</v>
      </c>
      <c r="M21" s="68">
        <v>23</v>
      </c>
      <c r="N21" s="68">
        <v>37</v>
      </c>
      <c r="O21" s="68">
        <v>29</v>
      </c>
      <c r="P21" s="68">
        <v>31</v>
      </c>
      <c r="Q21" s="68">
        <v>32</v>
      </c>
      <c r="R21" s="68">
        <v>0</v>
      </c>
      <c r="S21" s="68">
        <f t="shared" si="0"/>
        <v>400</v>
      </c>
    </row>
    <row r="22" spans="1:19" ht="45" customHeight="1">
      <c r="A22" s="64">
        <v>19</v>
      </c>
      <c r="B22" s="81" t="s">
        <v>35</v>
      </c>
      <c r="C22" s="82" t="s">
        <v>36</v>
      </c>
      <c r="D22" s="80">
        <v>1</v>
      </c>
      <c r="E22" s="68"/>
      <c r="F22" s="68"/>
      <c r="G22" s="68"/>
      <c r="H22" s="68"/>
      <c r="I22" s="68"/>
      <c r="J22" s="68"/>
      <c r="K22" s="68"/>
      <c r="L22" s="68"/>
      <c r="M22" s="68"/>
      <c r="N22" s="68"/>
      <c r="O22" s="68"/>
      <c r="P22" s="68"/>
      <c r="Q22" s="68">
        <v>1</v>
      </c>
      <c r="R22" s="68">
        <v>0</v>
      </c>
      <c r="S22" s="68">
        <f t="shared" si="0"/>
        <v>1</v>
      </c>
    </row>
    <row r="23" spans="1:19" ht="34.5">
      <c r="A23" s="64">
        <v>20</v>
      </c>
      <c r="B23" s="81" t="s">
        <v>37</v>
      </c>
      <c r="C23" s="84" t="s">
        <v>38</v>
      </c>
      <c r="D23" s="85">
        <v>52</v>
      </c>
      <c r="E23" s="68">
        <v>4</v>
      </c>
      <c r="F23" s="68">
        <v>2</v>
      </c>
      <c r="G23" s="68">
        <v>5</v>
      </c>
      <c r="H23" s="68">
        <v>5</v>
      </c>
      <c r="I23" s="68">
        <v>4</v>
      </c>
      <c r="J23" s="68">
        <v>4</v>
      </c>
      <c r="K23" s="68">
        <v>4</v>
      </c>
      <c r="L23" s="68">
        <v>4</v>
      </c>
      <c r="M23" s="68">
        <v>4</v>
      </c>
      <c r="N23" s="68">
        <v>6</v>
      </c>
      <c r="O23" s="68">
        <v>3</v>
      </c>
      <c r="P23" s="68">
        <v>4</v>
      </c>
      <c r="Q23" s="68">
        <v>3</v>
      </c>
      <c r="R23" s="68">
        <v>0</v>
      </c>
      <c r="S23" s="68">
        <f t="shared" si="0"/>
        <v>52</v>
      </c>
    </row>
    <row r="24" spans="1:19" ht="80.25" customHeight="1">
      <c r="A24" s="64">
        <v>21</v>
      </c>
      <c r="B24" s="86">
        <v>17.100000000000001</v>
      </c>
      <c r="C24" s="87" t="s">
        <v>39</v>
      </c>
      <c r="D24" s="85">
        <v>200000</v>
      </c>
      <c r="E24" s="68">
        <v>12000</v>
      </c>
      <c r="F24" s="68">
        <v>25000</v>
      </c>
      <c r="G24" s="68">
        <v>26000</v>
      </c>
      <c r="H24" s="68">
        <v>25000</v>
      </c>
      <c r="I24" s="68">
        <v>20000</v>
      </c>
      <c r="J24" s="68">
        <v>17000</v>
      </c>
      <c r="K24" s="68">
        <v>16000</v>
      </c>
      <c r="L24" s="68">
        <v>10500</v>
      </c>
      <c r="M24" s="68">
        <v>5000</v>
      </c>
      <c r="N24" s="68">
        <v>16000</v>
      </c>
      <c r="O24" s="68">
        <v>9000</v>
      </c>
      <c r="P24" s="68">
        <v>6500</v>
      </c>
      <c r="Q24" s="68">
        <v>12000</v>
      </c>
      <c r="R24" s="68">
        <v>0</v>
      </c>
      <c r="S24" s="68">
        <f t="shared" si="0"/>
        <v>200000</v>
      </c>
    </row>
  </sheetData>
  <mergeCells count="2">
    <mergeCell ref="A2:S2"/>
    <mergeCell ref="A1:S1"/>
  </mergeCells>
  <pageMargins left="0.70866141732283472" right="0.70866141732283472" top="0.74803149606299213" bottom="0.74803149606299213" header="0.31496062992125984" footer="0.31496062992125984"/>
  <pageSetup paperSize="5" scale="5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Final PIP Proposals 2021-22</vt:lpstr>
      <vt:lpstr>District wise Budget Distributi</vt:lpstr>
      <vt:lpstr>District wise Traget Distributi</vt:lpstr>
      <vt:lpstr>'District wise Budget Distributi'!Print_Area</vt:lpstr>
      <vt:lpstr>'Final PIP Proposals 2021-22'!Print_Area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2020-12-15T09:54:12Z</dcterms:modified>
</cp:coreProperties>
</file>